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5" activeTab="5"/>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 name="Лист1" sheetId="14" r:id="rId13"/>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P489" i="2"/>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G224" i="4" l="1"/>
  <c r="D24" i="6"/>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G230" i="3"/>
  <c r="G229" s="1"/>
  <c r="N260" i="2"/>
  <c r="M260"/>
  <c r="L260"/>
  <c r="K260"/>
  <c r="K238"/>
  <c r="N238"/>
  <c r="N106"/>
  <c r="M238"/>
  <c r="F49" i="12"/>
  <c r="E51" i="11"/>
  <c r="E48" s="1"/>
  <c r="F48"/>
  <c r="F65" i="5"/>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J230" i="3" l="1"/>
  <c r="F230" i="4"/>
  <c r="I230" s="1"/>
  <c r="G179" i="3"/>
  <c r="J179" s="1"/>
  <c r="J131"/>
  <c r="G131"/>
  <c r="G148"/>
  <c r="J148" s="1"/>
  <c r="J154"/>
  <c r="G154"/>
  <c r="J164"/>
  <c r="G164"/>
  <c r="F120" i="5" s="1"/>
  <c r="I120" s="1"/>
  <c r="G60" i="3"/>
  <c r="J60" s="1"/>
  <c r="G189"/>
  <c r="F135" i="5" s="1"/>
  <c r="I135" s="1"/>
  <c r="J67" i="3"/>
  <c r="G67"/>
  <c r="J192"/>
  <c r="G192"/>
  <c r="F192" i="4" s="1"/>
  <c r="I192" s="1"/>
  <c r="G160" i="3"/>
  <c r="J160" s="1"/>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O7" s="1"/>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J19"/>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4" i="4"/>
  <c r="H11" i="3"/>
  <c r="G18" i="4"/>
  <c r="H53" l="1"/>
  <c r="I10" i="3"/>
  <c r="G113" i="4"/>
  <c r="H10" i="3"/>
  <c r="E34" i="12"/>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J53" i="3"/>
  <c r="F16" i="12"/>
  <c r="F14"/>
  <c r="F9" i="5"/>
  <c r="I9" s="1"/>
  <c r="I10"/>
  <c r="G11" i="4"/>
  <c r="I53" l="1"/>
  <c r="F1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<sst xmlns="http://schemas.openxmlformats.org/spreadsheetml/2006/main" count="6350" uniqueCount="859">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</sst>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17.607930000001033</v>
      </c>
      <c r="E9" s="71">
        <f>+E10+E15+E21+E30</f>
        <v>92.107929999998305</v>
      </c>
      <c r="F9" s="71">
        <f>+F10+F15+F21+F30</f>
        <v>170.20793000000049</v>
      </c>
      <c r="G9" s="72">
        <f>D9+E9+F9</f>
        <v>279.92378999999983</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17.607930000001033</v>
      </c>
      <c r="E21" s="75">
        <f t="shared" ref="E21:F21" si="8">E22+E26</f>
        <v>92.107929999998305</v>
      </c>
      <c r="F21" s="75">
        <f t="shared" si="8"/>
        <v>170.20793000000049</v>
      </c>
      <c r="G21" s="72">
        <f t="shared" si="1"/>
        <v>279.92378999999983</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7853.0079300000007</v>
      </c>
      <c r="E26" s="78">
        <f t="shared" ref="E26:F28" si="10">E27</f>
        <v>13987.707929999999</v>
      </c>
      <c r="F26" s="78">
        <f t="shared" si="10"/>
        <v>2933.9079300000003</v>
      </c>
      <c r="G26" s="72">
        <f t="shared" si="1"/>
        <v>24774.623790000001</v>
      </c>
    </row>
    <row r="27" spans="1:7">
      <c r="A27" s="225"/>
      <c r="B27" s="80" t="s">
        <v>629</v>
      </c>
      <c r="C27" s="77" t="s">
        <v>628</v>
      </c>
      <c r="D27" s="78">
        <f>D28</f>
        <v>7853.0079300000007</v>
      </c>
      <c r="E27" s="78">
        <f t="shared" si="10"/>
        <v>13987.707929999999</v>
      </c>
      <c r="F27" s="78">
        <f t="shared" si="10"/>
        <v>2933.9079300000003</v>
      </c>
      <c r="G27" s="72">
        <f t="shared" si="1"/>
        <v>24774.623790000001</v>
      </c>
    </row>
    <row r="28" spans="1:7">
      <c r="A28" s="225"/>
      <c r="B28" s="80" t="s">
        <v>634</v>
      </c>
      <c r="C28" s="77" t="s">
        <v>631</v>
      </c>
      <c r="D28" s="78">
        <f>D29</f>
        <v>7853.0079300000007</v>
      </c>
      <c r="E28" s="78">
        <f t="shared" si="10"/>
        <v>13987.707929999999</v>
      </c>
      <c r="F28" s="78">
        <f t="shared" si="10"/>
        <v>2933.9079300000003</v>
      </c>
      <c r="G28" s="72">
        <f t="shared" si="1"/>
        <v>24774.623790000001</v>
      </c>
    </row>
    <row r="29" spans="1:7" ht="25.5">
      <c r="A29" s="225"/>
      <c r="B29" s="76" t="s">
        <v>633</v>
      </c>
      <c r="C29" s="77" t="s">
        <v>506</v>
      </c>
      <c r="D29" s="78">
        <f>Ведомственная!G10+Источники!D20</f>
        <v>7853.0079300000007</v>
      </c>
      <c r="E29" s="78">
        <f>Ведомственная!H10+Источники!E20+65</f>
        <v>13987.707929999999</v>
      </c>
      <c r="F29" s="78">
        <f>Ведомственная!I10+Источники!F20+129.1</f>
        <v>2933.9079300000003</v>
      </c>
      <c r="G29" s="72">
        <f t="shared" si="1"/>
        <v>24774.623790000001</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851</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852</v>
      </c>
      <c r="C8" s="277" t="s">
        <v>853</v>
      </c>
      <c r="D8" s="44" t="s">
        <v>671</v>
      </c>
      <c r="E8" s="50">
        <f>E13+E38+E53+E68</f>
        <v>32791.365191521101</v>
      </c>
      <c r="F8" s="50">
        <f t="shared" ref="F8:K8" si="0">F13+F38+F53+F68</f>
        <v>7853.0079300000007</v>
      </c>
      <c r="G8" s="50">
        <f t="shared" si="0"/>
        <v>13857.682929999999</v>
      </c>
      <c r="H8" s="50">
        <f t="shared" si="0"/>
        <v>2675.7079300000005</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32791.365191521101</v>
      </c>
      <c r="F11" s="50">
        <f t="shared" si="1"/>
        <v>7853.0079300000007</v>
      </c>
      <c r="G11" s="50">
        <f t="shared" si="1"/>
        <v>13857.682929999999</v>
      </c>
      <c r="H11" s="50">
        <f t="shared" si="1"/>
        <v>2675.7079300000005</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854</v>
      </c>
      <c r="D13" s="44" t="s">
        <v>671</v>
      </c>
      <c r="E13" s="51">
        <f>E18+E23+E28+E33</f>
        <v>17888.1998637375</v>
      </c>
      <c r="F13" s="51">
        <f t="shared" ref="F13:K13" si="2">F18+F23+F28+F33</f>
        <v>4665.3</v>
      </c>
      <c r="G13" s="51">
        <f t="shared" si="2"/>
        <v>2494.8000000000002</v>
      </c>
      <c r="H13" s="51">
        <f t="shared" si="2"/>
        <v>2596.7000000000003</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17888.1998637375</v>
      </c>
      <c r="F16" s="51">
        <f t="shared" si="3"/>
        <v>4665.3</v>
      </c>
      <c r="G16" s="51">
        <f t="shared" si="3"/>
        <v>2494.8000000000002</v>
      </c>
      <c r="H16" s="51">
        <f t="shared" si="3"/>
        <v>2596.7000000000003</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853</v>
      </c>
      <c r="D23" s="44" t="s">
        <v>671</v>
      </c>
      <c r="E23" s="52">
        <f>E24+E25+E26+E27</f>
        <v>1139.8999999999999</v>
      </c>
      <c r="F23" s="52">
        <f t="shared" ref="F23:K23" si="5">F24+F25+F26+F27</f>
        <v>826.3</v>
      </c>
      <c r="G23" s="52">
        <f t="shared" si="5"/>
        <v>149.80000000000001</v>
      </c>
      <c r="H23" s="52">
        <f t="shared" si="5"/>
        <v>163.79999999999998</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1139.8999999999999</v>
      </c>
      <c r="F26" s="52">
        <f>Программная!F23</f>
        <v>826.3</v>
      </c>
      <c r="G26" s="52">
        <f>Программная!G23</f>
        <v>149.80000000000001</v>
      </c>
      <c r="H26" s="52">
        <f>Программная!H23</f>
        <v>163.79999999999998</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853</v>
      </c>
      <c r="D33" s="44" t="s">
        <v>671</v>
      </c>
      <c r="E33" s="52">
        <f>E34+E35+E36+E37</f>
        <v>1483.3613147374999</v>
      </c>
      <c r="F33" s="52">
        <f t="shared" ref="F33:K33" si="7">F34+F35+F36+F37</f>
        <v>331</v>
      </c>
      <c r="G33" s="52">
        <f t="shared" si="7"/>
        <v>280</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1483.3613147374999</v>
      </c>
      <c r="F36" s="52">
        <f>Программная!F49</f>
        <v>331</v>
      </c>
      <c r="G36" s="52">
        <f>Программная!G49</f>
        <v>280</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853</v>
      </c>
      <c r="D53" s="44" t="s">
        <v>671</v>
      </c>
      <c r="E53" s="51">
        <f>E58+E63</f>
        <v>12783.065327783599</v>
      </c>
      <c r="F53" s="51">
        <f t="shared" ref="F53:K53" si="12">F58+F63</f>
        <v>1067.6079300000001</v>
      </c>
      <c r="G53" s="51">
        <f t="shared" si="12"/>
        <v>11362.88293</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12783.065327783599</v>
      </c>
      <c r="F56" s="51">
        <f t="shared" si="13"/>
        <v>1067.6079300000001</v>
      </c>
      <c r="G56" s="51">
        <f t="shared" si="13"/>
        <v>11362.88293</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853</v>
      </c>
      <c r="D63" s="44" t="s">
        <v>671</v>
      </c>
      <c r="E63" s="52">
        <f>E64+E65+E66+E67</f>
        <v>1320.1653277835999</v>
      </c>
      <c r="F63" s="52">
        <f t="shared" ref="F63:K63" si="15">F64+F65+F66+F67</f>
        <v>717.60793000000001</v>
      </c>
      <c r="G63" s="52">
        <f t="shared" si="15"/>
        <v>249.98293000000001</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1320.1653277835999</v>
      </c>
      <c r="F66" s="52">
        <f>Программная!F97</f>
        <v>717.60793000000001</v>
      </c>
      <c r="G66" s="52">
        <f>Программная!G97</f>
        <v>249.98293000000001</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855</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856</v>
      </c>
      <c r="B6" s="46" t="s">
        <v>711</v>
      </c>
      <c r="C6" s="46" t="s">
        <v>712</v>
      </c>
      <c r="D6" s="46" t="s">
        <v>713</v>
      </c>
      <c r="E6" s="47">
        <f>F6+G6+H6+I6+J6+K6</f>
        <v>32791.365191521101</v>
      </c>
      <c r="F6" s="48">
        <f>F11+F36+F51+F66</f>
        <v>7853.0079300000007</v>
      </c>
      <c r="G6" s="48">
        <f t="shared" ref="F6:K10" si="0">G11+G36+G51+G66</f>
        <v>13857.682929999999</v>
      </c>
      <c r="H6" s="48">
        <f t="shared" si="0"/>
        <v>2675.7079300000005</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32791.365191521101</v>
      </c>
      <c r="F9" s="48">
        <f t="shared" si="0"/>
        <v>7853.0079300000007</v>
      </c>
      <c r="G9" s="48">
        <f t="shared" si="0"/>
        <v>13857.682929999999</v>
      </c>
      <c r="H9" s="48">
        <f t="shared" si="0"/>
        <v>2675.7079300000005</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17888.199863737504</v>
      </c>
      <c r="F11" s="47">
        <f>F16+F21+F26+F31</f>
        <v>4665.3</v>
      </c>
      <c r="G11" s="47">
        <f t="shared" ref="F11:K15" si="2">G16+G21+G26+G31</f>
        <v>2494.8000000000002</v>
      </c>
      <c r="H11" s="47">
        <f t="shared" si="2"/>
        <v>2596.7000000000003</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17888.199863737504</v>
      </c>
      <c r="F14" s="47">
        <f t="shared" si="2"/>
        <v>4665.3</v>
      </c>
      <c r="G14" s="47">
        <f t="shared" si="2"/>
        <v>2494.8000000000002</v>
      </c>
      <c r="H14" s="47">
        <f t="shared" si="2"/>
        <v>2596.7000000000003</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1139.8999999999999</v>
      </c>
      <c r="F21" s="49">
        <f>F22+F23+F24+F25</f>
        <v>826.3</v>
      </c>
      <c r="G21" s="49">
        <f t="shared" ref="G21:K21" si="4">G22+G23+G24+G25</f>
        <v>149.80000000000001</v>
      </c>
      <c r="H21" s="49">
        <f t="shared" si="4"/>
        <v>163.79999999999998</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1139.8999999999999</v>
      </c>
      <c r="F24" s="47">
        <f>'Расходы по МП'!F26</f>
        <v>826.3</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1483.3613147374999</v>
      </c>
      <c r="F31" s="47">
        <f>F32+F33+F34+F35</f>
        <v>331</v>
      </c>
      <c r="G31" s="47">
        <f t="shared" ref="G31:K31" si="6">G32+G33+G34+G35</f>
        <v>280</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1483.3613147374999</v>
      </c>
      <c r="F34" s="47">
        <f>'Расходы по МП'!F36</f>
        <v>331</v>
      </c>
      <c r="G34" s="47">
        <f>'Расходы по МП'!G36</f>
        <v>280</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12783.065327783601</v>
      </c>
      <c r="F51" s="47">
        <f t="shared" ref="F51:K55" si="10">F56+F61</f>
        <v>1067.6079300000001</v>
      </c>
      <c r="G51" s="47">
        <f t="shared" si="10"/>
        <v>11362.88293</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12783.065327783601</v>
      </c>
      <c r="F54" s="47">
        <f t="shared" si="10"/>
        <v>1067.6079300000001</v>
      </c>
      <c r="G54" s="47">
        <f t="shared" si="10"/>
        <v>11362.88293</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1320.1653277835999</v>
      </c>
      <c r="F61" s="47">
        <f>F62+F63+F64+F65</f>
        <v>717.60793000000001</v>
      </c>
      <c r="G61" s="47">
        <f t="shared" ref="G61:K61" si="12">G62+G63+G64+G65</f>
        <v>249.98293000000001</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1320.1653277835999</v>
      </c>
      <c r="F64" s="47">
        <f>'Расходы по МП'!F66</f>
        <v>717.60793000000001</v>
      </c>
      <c r="G64" s="47">
        <f>'Расходы по МП'!G66</f>
        <v>249.98293000000001</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121" activePane="bottomRight" state="frozen"/>
      <selection activeCell="B1" sqref="B1"/>
      <selection pane="topRight" activeCell="F1" sqref="F1"/>
      <selection pane="bottomLeft" activeCell="B7" sqref="B7"/>
      <selection pane="bottomRight" activeCell="P131" sqref="P131"/>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40" t="s">
        <v>0</v>
      </c>
      <c r="B1" s="241"/>
      <c r="C1" s="241"/>
      <c r="D1" s="241"/>
      <c r="E1" s="241"/>
      <c r="F1" s="241"/>
      <c r="G1" s="241"/>
      <c r="H1" s="241"/>
      <c r="I1" s="241"/>
      <c r="J1" s="241"/>
      <c r="K1" s="241"/>
      <c r="L1" s="241"/>
      <c r="M1" s="241"/>
      <c r="N1" s="241"/>
      <c r="O1" s="241"/>
      <c r="P1" s="241"/>
    </row>
    <row r="2" spans="1:16" ht="15.95" customHeight="1">
      <c r="A2" s="240"/>
      <c r="B2" s="241"/>
      <c r="C2" s="241"/>
      <c r="D2" s="241"/>
      <c r="E2" s="241"/>
      <c r="F2" s="241"/>
      <c r="G2" s="241"/>
      <c r="H2" s="241"/>
      <c r="I2" s="241"/>
      <c r="J2" s="241"/>
      <c r="K2" s="241"/>
      <c r="L2" s="241"/>
      <c r="M2" s="241"/>
      <c r="N2" s="241"/>
      <c r="O2" s="241"/>
      <c r="P2" s="241"/>
    </row>
    <row r="3" spans="1:16" ht="15.2" customHeight="1">
      <c r="A3" s="242" t="s">
        <v>1</v>
      </c>
      <c r="B3" s="243"/>
      <c r="C3" s="243"/>
      <c r="D3" s="243"/>
      <c r="E3" s="243"/>
      <c r="F3" s="243"/>
      <c r="G3" s="243"/>
      <c r="H3" s="243"/>
      <c r="I3" s="243"/>
      <c r="J3" s="243"/>
      <c r="K3" s="243"/>
      <c r="L3" s="243"/>
      <c r="M3" s="243"/>
      <c r="N3" s="243"/>
      <c r="O3" s="243"/>
      <c r="P3" s="243"/>
    </row>
    <row r="4" spans="1:16" ht="61.7" customHeight="1">
      <c r="A4" s="244" t="s">
        <v>2</v>
      </c>
      <c r="B4" s="232" t="s">
        <v>3</v>
      </c>
      <c r="C4" s="236" t="s">
        <v>4</v>
      </c>
      <c r="D4" s="232" t="s">
        <v>5</v>
      </c>
      <c r="E4" s="232" t="s">
        <v>6</v>
      </c>
      <c r="F4" s="232" t="s">
        <v>7</v>
      </c>
      <c r="G4" s="232" t="s">
        <v>8</v>
      </c>
      <c r="H4" s="232" t="s">
        <v>9</v>
      </c>
      <c r="I4" s="232" t="s">
        <v>10</v>
      </c>
      <c r="J4" s="9" t="s">
        <v>11</v>
      </c>
      <c r="K4" s="232" t="s">
        <v>12</v>
      </c>
      <c r="L4" s="232" t="s">
        <v>13</v>
      </c>
      <c r="M4" s="232" t="s">
        <v>14</v>
      </c>
      <c r="N4" s="232" t="s">
        <v>15</v>
      </c>
      <c r="O4" s="234" t="s">
        <v>11</v>
      </c>
      <c r="P4" s="235"/>
    </row>
    <row r="5" spans="1:16">
      <c r="A5" s="245"/>
      <c r="B5" s="233"/>
      <c r="C5" s="237"/>
      <c r="D5" s="233"/>
      <c r="E5" s="233"/>
      <c r="F5" s="233"/>
      <c r="G5" s="233"/>
      <c r="H5" s="233"/>
      <c r="I5" s="233"/>
      <c r="J5" s="55" t="s">
        <v>731</v>
      </c>
      <c r="K5" s="233"/>
      <c r="L5" s="233"/>
      <c r="M5" s="233"/>
      <c r="N5" s="23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7853007.9299999997</v>
      </c>
      <c r="K7" s="2">
        <f t="shared" ref="K7:N7" si="0">K8+K127+K140+K192+K248+K427+K484+K495+K508</f>
        <v>7853007.9299999997</v>
      </c>
      <c r="L7" s="2">
        <f t="shared" si="0"/>
        <v>0</v>
      </c>
      <c r="M7" s="2">
        <f t="shared" si="0"/>
        <v>0</v>
      </c>
      <c r="N7" s="2">
        <f t="shared" si="0"/>
        <v>0</v>
      </c>
      <c r="O7" s="2">
        <f>O8+O127+O140+O192+O248+O427+O484+O495+O508+O514</f>
        <v>13922707.93</v>
      </c>
      <c r="P7" s="2">
        <f>P8+P127+P140+P192+P248+P427+P484+P495+P508+P514</f>
        <v>2804807.93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94300</v>
      </c>
      <c r="K131" s="7">
        <f>K132</f>
        <v>94300</v>
      </c>
      <c r="L131" s="7">
        <f t="shared" ref="L131:P131" si="40">L132</f>
        <v>0</v>
      </c>
      <c r="M131" s="7">
        <f t="shared" si="40"/>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94300</v>
      </c>
      <c r="K132" s="34">
        <v>94300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28500</v>
      </c>
      <c r="K133" s="7">
        <f>K134</f>
        <v>28500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28500</v>
      </c>
      <c r="K134" s="34">
        <v>28500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1067607.93</v>
      </c>
      <c r="K248" s="3">
        <f t="shared" ref="K248:P248" si="80">K249+K260+K301+K416</f>
        <v>1067607.93</v>
      </c>
      <c r="L248" s="3">
        <f t="shared" si="80"/>
        <v>0</v>
      </c>
      <c r="M248" s="3">
        <f t="shared" si="80"/>
        <v>0</v>
      </c>
      <c r="N248" s="3">
        <f t="shared" si="80"/>
        <v>0</v>
      </c>
      <c r="O248" s="3">
        <f t="shared" si="80"/>
        <v>11362882.93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717607.92999999993</v>
      </c>
      <c r="K301" s="4">
        <f>K302+K308+K312+K317+K329+K337+K347+K355+K362+K367+K395+K403+K408+K412</f>
        <v>717607.92999999993</v>
      </c>
      <c r="L301" s="4">
        <f t="shared" ref="L301:P301" si="102">L302+L308+L312+L317+L329+L337+L347+L355+L362+L367+L395+L403+L408+L412</f>
        <v>0</v>
      </c>
      <c r="M301" s="4">
        <f t="shared" si="102"/>
        <v>0</v>
      </c>
      <c r="N301" s="4">
        <f t="shared" si="102"/>
        <v>0</v>
      </c>
      <c r="O301" s="4">
        <f t="shared" si="102"/>
        <v>249982.93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20002</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20002</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20002</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20002</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177607.93</v>
      </c>
      <c r="K367" s="5">
        <f>K368+K392</f>
        <v>177607.93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177607.93</v>
      </c>
      <c r="K368" s="6">
        <f>K369</f>
        <v>177607.93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177607.93</v>
      </c>
      <c r="K369" s="7">
        <f>SUM(K370:K391)</f>
        <v>177607.93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177607.93</v>
      </c>
      <c r="K382" s="34">
        <v>177607.93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0</v>
      </c>
      <c r="K513" s="34">
        <v>0</v>
      </c>
      <c r="L513" s="34"/>
      <c r="M513" s="34"/>
      <c r="N513" s="34"/>
      <c r="O513" s="34">
        <v>0</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8"/>
      <c r="B520" s="239"/>
      <c r="C520" s="239"/>
      <c r="D520" s="239"/>
      <c r="E520" s="239"/>
      <c r="F520" s="239"/>
      <c r="G520" s="239"/>
      <c r="H520" s="239"/>
      <c r="I520" s="239"/>
      <c r="J520" s="239"/>
      <c r="K520" s="239"/>
      <c r="L520" s="239"/>
      <c r="M520" s="239"/>
      <c r="N520" s="239"/>
      <c r="O520" s="239"/>
      <c r="P520" s="239"/>
    </row>
    <row r="523" spans="1:16">
      <c r="O523" s="224"/>
      <c r="P523" s="224"/>
    </row>
    <row r="525" spans="1:16">
      <c r="O525" s="224"/>
    </row>
  </sheetData>
  <sheetProtection formatCells="0" autoFilter="0"/>
  <autoFilter ref="A6:P518">
    <filterColumn colId="1"/>
    <filterColumn colId="2"/>
  </autoFilter>
  <mergeCells count="18">
    <mergeCell ref="L4:L5"/>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7853.0079300000007</v>
      </c>
      <c r="H10" s="107">
        <f>H11+H53+H61+H79+H113+H181+H198+H211+H224+H231</f>
        <v>13922.707929999999</v>
      </c>
      <c r="I10" s="107">
        <f>I11+I53+I61+I79+I113+I181+I198+I211+I224+I231</f>
        <v>2804.8079300000004</v>
      </c>
      <c r="J10" s="108">
        <f>G10+H10+I10</f>
        <v>24580.523789999999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836</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1067.6079300000001</v>
      </c>
      <c r="H113" s="110">
        <f>H114+H122+H138+H172</f>
        <v>11362.88293</v>
      </c>
      <c r="I113" s="110">
        <f>I114+I122+I138+I172</f>
        <v>79.007930000000002</v>
      </c>
      <c r="J113" s="108">
        <f t="shared" si="28"/>
        <v>12509.49879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717.60793000000001</v>
      </c>
      <c r="H138" s="219">
        <f t="shared" ref="H138:I139" si="55">H139</f>
        <v>249.98293000000001</v>
      </c>
      <c r="I138" s="219">
        <f t="shared" si="55"/>
        <v>79.007930000000002</v>
      </c>
      <c r="J138" s="108">
        <f t="shared" si="28"/>
        <v>1046.59879</v>
      </c>
    </row>
    <row r="139" spans="1:10" ht="51" outlineLevel="1">
      <c r="A139" s="114" t="s">
        <v>836</v>
      </c>
      <c r="B139" s="115" t="s">
        <v>32</v>
      </c>
      <c r="C139" s="115" t="s">
        <v>747</v>
      </c>
      <c r="D139" s="115" t="s">
        <v>745</v>
      </c>
      <c r="E139" s="116" t="s">
        <v>601</v>
      </c>
      <c r="F139" s="115"/>
      <c r="G139" s="117">
        <f>G140</f>
        <v>717.60793000000001</v>
      </c>
      <c r="H139" s="117">
        <f t="shared" si="55"/>
        <v>249.98293000000001</v>
      </c>
      <c r="I139" s="117">
        <f t="shared" si="55"/>
        <v>79.007930000000002</v>
      </c>
      <c r="J139" s="108">
        <f t="shared" si="28"/>
        <v>1046.59879</v>
      </c>
    </row>
    <row r="140" spans="1:10" ht="38.25" outlineLevel="1">
      <c r="A140" s="118" t="s">
        <v>412</v>
      </c>
      <c r="B140" s="119" t="s">
        <v>32</v>
      </c>
      <c r="C140" s="119" t="s">
        <v>747</v>
      </c>
      <c r="D140" s="119" t="s">
        <v>745</v>
      </c>
      <c r="E140" s="120" t="s">
        <v>788</v>
      </c>
      <c r="F140" s="119"/>
      <c r="G140" s="117">
        <f>G141+G169</f>
        <v>717.60793000000001</v>
      </c>
      <c r="H140" s="117">
        <f t="shared" ref="H140:I140" si="56">H141+H169</f>
        <v>249.98293000000001</v>
      </c>
      <c r="I140" s="117">
        <f t="shared" si="56"/>
        <v>79.007930000000002</v>
      </c>
      <c r="J140" s="108">
        <f t="shared" si="28"/>
        <v>1046.59879</v>
      </c>
    </row>
    <row r="141" spans="1:10" ht="25.5" outlineLevel="1">
      <c r="A141" s="121" t="s">
        <v>421</v>
      </c>
      <c r="B141" s="122" t="s">
        <v>32</v>
      </c>
      <c r="C141" s="122" t="s">
        <v>747</v>
      </c>
      <c r="D141" s="122" t="s">
        <v>745</v>
      </c>
      <c r="E141" s="123" t="s">
        <v>797</v>
      </c>
      <c r="F141" s="122"/>
      <c r="G141" s="117">
        <f>G142+G144+G146+G149+G151+G153+G155+G157+G159+G162+G165+G167</f>
        <v>717.60793000000001</v>
      </c>
      <c r="H141" s="117">
        <f t="shared" ref="H141:I141" si="57">H142+H144+H146+H149+H151+H153+H155+H157+H159+H162+H165+H167</f>
        <v>249.98293000000001</v>
      </c>
      <c r="I141" s="117">
        <f t="shared" si="57"/>
        <v>79.007930000000002</v>
      </c>
      <c r="J141" s="108">
        <f t="shared" ref="J141:J204" si="58">G141+H141+I141</f>
        <v>1046.59879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20.001999999999999</v>
      </c>
      <c r="I153" s="117">
        <f t="shared" si="64"/>
        <v>20</v>
      </c>
      <c r="J153" s="108">
        <f t="shared" si="58"/>
        <v>80.001999999999995</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20.001999999999999</v>
      </c>
      <c r="I154" s="117">
        <f>'Бюджетная роспись'!P347/1000</f>
        <v>20</v>
      </c>
      <c r="J154" s="108">
        <f t="shared" si="58"/>
        <v>80.001999999999995</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177.60792999999998</v>
      </c>
      <c r="H159" s="117">
        <f t="shared" ref="H159:I159" si="67">H160+H161</f>
        <v>0</v>
      </c>
      <c r="I159" s="117">
        <f t="shared" si="67"/>
        <v>0</v>
      </c>
      <c r="J159" s="108">
        <f t="shared" si="58"/>
        <v>177.60792999999998</v>
      </c>
    </row>
    <row r="160" spans="1:10" ht="25.5" outlineLevel="1">
      <c r="A160" s="76" t="s">
        <v>379</v>
      </c>
      <c r="B160" s="77" t="s">
        <v>32</v>
      </c>
      <c r="C160" s="77" t="s">
        <v>747</v>
      </c>
      <c r="D160" s="77" t="s">
        <v>745</v>
      </c>
      <c r="E160" s="125" t="s">
        <v>806</v>
      </c>
      <c r="F160" s="77" t="s">
        <v>61</v>
      </c>
      <c r="G160" s="117">
        <f>'Бюджетная роспись'!J368/1000</f>
        <v>177.60792999999998</v>
      </c>
      <c r="H160" s="117">
        <f>'Бюджетная роспись'!O368/1000</f>
        <v>0</v>
      </c>
      <c r="I160" s="117">
        <f>'Бюджетная роспись'!P368/1000</f>
        <v>0</v>
      </c>
      <c r="J160" s="108">
        <f t="shared" si="58"/>
        <v>177.60792999999998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c r="A226" s="114" t="s">
        <v>836</v>
      </c>
      <c r="B226" s="115" t="s">
        <v>32</v>
      </c>
      <c r="C226" s="115" t="s">
        <v>28</v>
      </c>
      <c r="D226" s="115" t="s">
        <v>743</v>
      </c>
      <c r="E226" s="116" t="s">
        <v>601</v>
      </c>
      <c r="F226" s="115"/>
      <c r="G226" s="117">
        <f>G227</f>
        <v>0</v>
      </c>
      <c r="H226" s="117">
        <f t="shared" si="90"/>
        <v>0</v>
      </c>
      <c r="I226" s="117">
        <f t="shared" si="90"/>
        <v>0</v>
      </c>
      <c r="J226" s="108">
        <f t="shared" si="86"/>
        <v>0</v>
      </c>
    </row>
    <row r="227" spans="1:10" outlineLevel="1">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c r="A229" s="90" t="s">
        <v>839</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7853.0079300000007</v>
      </c>
      <c r="H236" s="142">
        <f t="shared" ref="H236:I236" si="92">H10</f>
        <v>13922.707929999999</v>
      </c>
      <c r="I236" s="142">
        <f t="shared" si="92"/>
        <v>2804.8079300000004</v>
      </c>
      <c r="J236" s="108">
        <f t="shared" si="86"/>
        <v>24580.523789999999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7853.0079300000007</v>
      </c>
      <c r="G10" s="107">
        <f>Ведомственная!H10</f>
        <v>13922.707929999999</v>
      </c>
      <c r="H10" s="107">
        <f>Ведомственная!I10</f>
        <v>2804.8079300000004</v>
      </c>
      <c r="I10" s="150">
        <f>F10+G10+H10</f>
        <v>24580.523789999999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836</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1067.6079300000001</v>
      </c>
      <c r="G113" s="110">
        <f>Ведомственная!H113</f>
        <v>11362.88293</v>
      </c>
      <c r="H113" s="110">
        <f>Ведомственная!I113</f>
        <v>79.007930000000002</v>
      </c>
      <c r="I113" s="150">
        <f t="shared" si="1"/>
        <v>12509.49879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717.60793000000001</v>
      </c>
      <c r="G138" s="113">
        <f>Ведомственная!H138</f>
        <v>249.98293000000001</v>
      </c>
      <c r="H138" s="113">
        <f>Ведомственная!I138</f>
        <v>79.007930000000002</v>
      </c>
      <c r="I138" s="150">
        <f t="shared" si="1"/>
        <v>1046.59879</v>
      </c>
    </row>
    <row r="139" spans="1:9" ht="51" outlineLevel="1">
      <c r="A139" s="114" t="s">
        <v>836</v>
      </c>
      <c r="B139" s="115" t="s">
        <v>747</v>
      </c>
      <c r="C139" s="115" t="s">
        <v>745</v>
      </c>
      <c r="D139" s="116" t="s">
        <v>601</v>
      </c>
      <c r="E139" s="115"/>
      <c r="F139" s="117">
        <f>Ведомственная!G139</f>
        <v>717.60793000000001</v>
      </c>
      <c r="G139" s="117">
        <f>Ведомственная!H139</f>
        <v>249.98293000000001</v>
      </c>
      <c r="H139" s="117">
        <f>Ведомственная!I139</f>
        <v>79.007930000000002</v>
      </c>
      <c r="I139" s="150">
        <f t="shared" si="1"/>
        <v>1046.59879</v>
      </c>
    </row>
    <row r="140" spans="1:9" ht="38.25" outlineLevel="1">
      <c r="A140" s="118" t="s">
        <v>412</v>
      </c>
      <c r="B140" s="119" t="s">
        <v>747</v>
      </c>
      <c r="C140" s="119" t="s">
        <v>745</v>
      </c>
      <c r="D140" s="120" t="s">
        <v>788</v>
      </c>
      <c r="E140" s="119"/>
      <c r="F140" s="117">
        <f>Ведомственная!G140</f>
        <v>717.60793000000001</v>
      </c>
      <c r="G140" s="117">
        <f>Ведомственная!H140</f>
        <v>249.98293000000001</v>
      </c>
      <c r="H140" s="117">
        <f>Ведомственная!I140</f>
        <v>79.007930000000002</v>
      </c>
      <c r="I140" s="150">
        <f t="shared" si="1"/>
        <v>1046.59879</v>
      </c>
    </row>
    <row r="141" spans="1:9" ht="25.5" outlineLevel="1">
      <c r="A141" s="121" t="s">
        <v>421</v>
      </c>
      <c r="B141" s="122" t="s">
        <v>747</v>
      </c>
      <c r="C141" s="122" t="s">
        <v>745</v>
      </c>
      <c r="D141" s="123" t="s">
        <v>797</v>
      </c>
      <c r="E141" s="122"/>
      <c r="F141" s="117">
        <f>Ведомственная!G141</f>
        <v>717.60793000000001</v>
      </c>
      <c r="G141" s="117">
        <f>Ведомственная!H141</f>
        <v>249.98293000000001</v>
      </c>
      <c r="H141" s="117">
        <f>Ведомственная!I141</f>
        <v>79.007930000000002</v>
      </c>
      <c r="I141" s="150">
        <f t="shared" ref="I141:I204" si="2">F141+G141+H141</f>
        <v>1046.59879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20.001999999999999</v>
      </c>
      <c r="H153" s="117">
        <f>Ведомственная!I153</f>
        <v>20</v>
      </c>
      <c r="I153" s="150">
        <f t="shared" si="2"/>
        <v>80.001999999999995</v>
      </c>
    </row>
    <row r="154" spans="1:9" ht="25.5" outlineLevel="1">
      <c r="A154" s="76" t="s">
        <v>379</v>
      </c>
      <c r="B154" s="77" t="s">
        <v>747</v>
      </c>
      <c r="C154" s="77" t="s">
        <v>745</v>
      </c>
      <c r="D154" s="125" t="s">
        <v>803</v>
      </c>
      <c r="E154" s="77" t="s">
        <v>61</v>
      </c>
      <c r="F154" s="117">
        <f>Ведомственная!G154</f>
        <v>40</v>
      </c>
      <c r="G154" s="117">
        <f>Ведомственная!H154</f>
        <v>20.001999999999999</v>
      </c>
      <c r="H154" s="117">
        <f>Ведомственная!I154</f>
        <v>20</v>
      </c>
      <c r="I154" s="150">
        <f t="shared" si="2"/>
        <v>80.001999999999995</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177.60792999999998</v>
      </c>
      <c r="G159" s="117">
        <f>Ведомственная!H159</f>
        <v>0</v>
      </c>
      <c r="H159" s="117">
        <f>Ведомственная!I159</f>
        <v>0</v>
      </c>
      <c r="I159" s="150">
        <f t="shared" si="2"/>
        <v>177.60792999999998</v>
      </c>
    </row>
    <row r="160" spans="1:9" ht="25.5" outlineLevel="1">
      <c r="A160" s="76" t="s">
        <v>379</v>
      </c>
      <c r="B160" s="77" t="s">
        <v>747</v>
      </c>
      <c r="C160" s="77" t="s">
        <v>745</v>
      </c>
      <c r="D160" s="125" t="s">
        <v>806</v>
      </c>
      <c r="E160" s="77" t="s">
        <v>61</v>
      </c>
      <c r="F160" s="117">
        <f>Ведомственная!G160</f>
        <v>177.60792999999998</v>
      </c>
      <c r="G160" s="117">
        <f>Ведомственная!H160</f>
        <v>0</v>
      </c>
      <c r="H160" s="117">
        <f>Ведомственная!I160</f>
        <v>0</v>
      </c>
      <c r="I160" s="150">
        <f t="shared" si="2"/>
        <v>177.60792999999998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c r="A226" s="114" t="s">
        <v>836</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c r="A229" s="90" t="s">
        <v>839</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7853.0079300000007</v>
      </c>
      <c r="G236" s="142">
        <f>Ведомственная!H236</f>
        <v>13922.707929999999</v>
      </c>
      <c r="H236" s="142">
        <f>Ведомственная!I236</f>
        <v>2804.8079300000004</v>
      </c>
      <c r="I236" s="150">
        <f t="shared" si="3"/>
        <v>24580.523789999999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tabSelected="1" zoomScale="90" zoomScaleNormal="90" workbookViewId="0">
      <pane xSplit="4" ySplit="8" topLeftCell="E152" activePane="bottomRight" state="frozen"/>
      <selection pane="topRight" activeCell="E1" sqref="E1"/>
      <selection pane="bottomLeft" activeCell="A11" sqref="A11"/>
      <selection pane="bottomRight" activeCell="B159" sqref="B159"/>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7853.0079300000007</v>
      </c>
      <c r="G9" s="107">
        <f t="shared" ref="G9:H9" si="0">G10</f>
        <v>1040</v>
      </c>
      <c r="H9" s="107">
        <f t="shared" si="0"/>
        <v>1080</v>
      </c>
      <c r="I9" s="108">
        <f>F9+G9+H9</f>
        <v>9973.0079299999998</v>
      </c>
    </row>
    <row r="10" spans="1:9" ht="51" outlineLevel="1">
      <c r="A10" s="153" t="s">
        <v>836</v>
      </c>
      <c r="B10" s="154" t="s">
        <v>601</v>
      </c>
      <c r="C10" s="155"/>
      <c r="D10" s="155"/>
      <c r="E10" s="155"/>
      <c r="F10" s="156">
        <f>F11+F66+F77+F130</f>
        <v>7853.0079300000007</v>
      </c>
      <c r="G10" s="156">
        <f>Ведомственная!H13</f>
        <v>1040</v>
      </c>
      <c r="H10" s="156">
        <f>Ведомственная!I13</f>
        <v>1080</v>
      </c>
      <c r="I10" s="108">
        <f t="shared" ref="I10:I73" si="1">F10+G10+H10</f>
        <v>9973.0079299999998</v>
      </c>
    </row>
    <row r="11" spans="1:9" ht="25.5" outlineLevel="1">
      <c r="A11" s="157" t="s">
        <v>375</v>
      </c>
      <c r="B11" s="158" t="s">
        <v>757</v>
      </c>
      <c r="C11" s="159"/>
      <c r="D11" s="159"/>
      <c r="E11" s="159"/>
      <c r="F11" s="156">
        <f>F12+F23+F39+F49</f>
        <v>4665.3</v>
      </c>
      <c r="G11" s="156">
        <f t="shared" ref="G11:H11" si="2">G12+G23+G39+G49</f>
        <v>2494.8000000000002</v>
      </c>
      <c r="H11" s="156">
        <f t="shared" si="2"/>
        <v>2596.7000000000003</v>
      </c>
      <c r="I11" s="108">
        <f t="shared" si="1"/>
        <v>9756.8000000000011</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826.3</v>
      </c>
      <c r="G23" s="163">
        <f t="shared" ref="G23:H23" si="8">G24+G26+G28+G30+G32+G34+G36</f>
        <v>149.80000000000001</v>
      </c>
      <c r="H23" s="163">
        <f t="shared" si="8"/>
        <v>163.79999999999998</v>
      </c>
      <c r="I23" s="108">
        <f t="shared" si="1"/>
        <v>1139.8999999999999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v>
      </c>
      <c r="G49" s="163">
        <f t="shared" ref="G49:H49" si="21">G50+G52+G54+G56+G58+G60+G62+G64</f>
        <v>280</v>
      </c>
      <c r="H49" s="163">
        <f t="shared" si="21"/>
        <v>200.9</v>
      </c>
      <c r="I49" s="108">
        <f t="shared" si="1"/>
        <v>811.9</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0</v>
      </c>
      <c r="G64" s="117">
        <f t="shared" ref="G64:H64" si="29">G65</f>
        <v>0</v>
      </c>
      <c r="H64" s="117">
        <f t="shared" si="29"/>
        <v>0</v>
      </c>
      <c r="I64" s="108">
        <f t="shared" si="1"/>
        <v>0</v>
      </c>
    </row>
    <row r="65" spans="1:9" ht="25.5" outlineLevel="1">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1067.6079300000001</v>
      </c>
      <c r="G77" s="156">
        <f t="shared" ref="G77:H77" si="37">G78+G97</f>
        <v>11362.88293</v>
      </c>
      <c r="H77" s="156">
        <f t="shared" si="37"/>
        <v>79.007930000000002</v>
      </c>
      <c r="I77" s="108">
        <f t="shared" si="36"/>
        <v>12509.49879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717.60793000000001</v>
      </c>
      <c r="G97" s="163">
        <f t="shared" ref="G97:H97" si="48">G98+G100+G102+G105+G107+G109+G111+G113+G115+G118+G121+G123+G125+G127</f>
        <v>249.98293000000001</v>
      </c>
      <c r="H97" s="163">
        <f t="shared" si="48"/>
        <v>79.007930000000002</v>
      </c>
      <c r="I97" s="108">
        <f t="shared" si="36"/>
        <v>1046.59879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20.001999999999999</v>
      </c>
      <c r="H109" s="117">
        <f t="shared" si="54"/>
        <v>20</v>
      </c>
      <c r="I109" s="108">
        <f t="shared" si="36"/>
        <v>80.001999999999995</v>
      </c>
    </row>
    <row r="110" spans="1:9" ht="25.5" outlineLevel="1">
      <c r="A110" s="76" t="s">
        <v>379</v>
      </c>
      <c r="B110" s="125" t="s">
        <v>803</v>
      </c>
      <c r="C110" s="77" t="s">
        <v>61</v>
      </c>
      <c r="D110" s="77" t="s">
        <v>747</v>
      </c>
      <c r="E110" s="77" t="s">
        <v>745</v>
      </c>
      <c r="F110" s="117">
        <f>Ведомственная!G154</f>
        <v>40</v>
      </c>
      <c r="G110" s="117">
        <f>Ведомственная!H154</f>
        <v>20.001999999999999</v>
      </c>
      <c r="H110" s="117">
        <f>Ведомственная!I154</f>
        <v>20</v>
      </c>
      <c r="I110" s="108">
        <f t="shared" si="36"/>
        <v>80.001999999999995</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177.60792999999998</v>
      </c>
      <c r="G115" s="117">
        <f t="shared" ref="G115:H115" si="57">G116+G117</f>
        <v>0</v>
      </c>
      <c r="H115" s="117">
        <f t="shared" si="57"/>
        <v>0</v>
      </c>
      <c r="I115" s="108">
        <f t="shared" si="36"/>
        <v>177.60792999999998</v>
      </c>
    </row>
    <row r="116" spans="1:9" ht="25.5">
      <c r="A116" s="76" t="s">
        <v>379</v>
      </c>
      <c r="B116" s="125" t="s">
        <v>806</v>
      </c>
      <c r="C116" s="77" t="s">
        <v>61</v>
      </c>
      <c r="D116" s="77" t="s">
        <v>747</v>
      </c>
      <c r="E116" s="77" t="s">
        <v>745</v>
      </c>
      <c r="F116" s="117">
        <f>Ведомственная!G160</f>
        <v>177.60792999999998</v>
      </c>
      <c r="G116" s="117">
        <f>Ведомственная!H160</f>
        <v>0</v>
      </c>
      <c r="H116" s="117">
        <f>Ведомственная!I160</f>
        <v>0</v>
      </c>
      <c r="I116" s="108">
        <f t="shared" si="36"/>
        <v>177.60792999999998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7853.0079300000007</v>
      </c>
      <c r="G153" s="142">
        <f>Ведомственная!H236</f>
        <v>13922.707929999999</v>
      </c>
      <c r="H153" s="142">
        <f>Ведомственная!I236</f>
        <v>2804.8079300000004</v>
      </c>
      <c r="I153" s="108">
        <f t="shared" si="66"/>
        <v>24580.523789999999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741</v>
      </c>
      <c r="G1" s="262"/>
      <c r="H1" s="262"/>
    </row>
    <row r="2" spans="1:8" ht="77.45" customHeight="1">
      <c r="F2" s="263" t="s">
        <v>849</v>
      </c>
      <c r="G2" s="263"/>
      <c r="H2" s="263"/>
    </row>
    <row r="3" spans="1:8" ht="18.600000000000001" customHeight="1">
      <c r="F3" s="262" t="s">
        <v>735</v>
      </c>
      <c r="G3" s="262"/>
      <c r="H3" s="262"/>
    </row>
    <row r="4" spans="1:8" ht="52.15" customHeight="1">
      <c r="A4" s="261" t="s">
        <v>850</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Лист1</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2023-12-18T05:52:58Z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