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 firstSheet="8" activeTab="8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4" i="2"/>
  <c r="N132"/>
  <c r="M134"/>
  <c r="M132"/>
  <c r="L134"/>
  <c r="L132"/>
  <c r="K30"/>
  <c r="K23"/>
  <c r="K17"/>
  <c r="K13"/>
  <c r="L437"/>
  <c r="M437"/>
  <c r="N437"/>
  <c r="K437"/>
  <c r="J410"/>
  <c r="I165" i="3"/>
  <c r="H165" i="4" s="1"/>
  <c r="H165" i="3"/>
  <c r="G165" i="4" s="1"/>
  <c r="L378" i="2"/>
  <c r="M378"/>
  <c r="N378"/>
  <c r="K378"/>
  <c r="J379"/>
  <c r="J380"/>
  <c r="I160" i="3"/>
  <c r="H160" i="4" s="1"/>
  <c r="L357" i="2"/>
  <c r="M357"/>
  <c r="H160" i="3" s="1"/>
  <c r="G160" i="4" s="1"/>
  <c r="N357" i="2"/>
  <c r="K357"/>
  <c r="J358"/>
  <c r="J359"/>
  <c r="L229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H243"/>
  <c r="H242" s="1"/>
  <c r="H241" s="1"/>
  <c r="H240" s="1"/>
  <c r="H239" s="1"/>
  <c r="H238" s="1"/>
  <c r="H237" s="1"/>
  <c r="I38"/>
  <c r="H38"/>
  <c r="H37" s="1"/>
  <c r="H36" s="1"/>
  <c r="H35" s="1"/>
  <c r="H34" s="1"/>
  <c r="H33" s="1"/>
  <c r="I115"/>
  <c r="I114" s="1"/>
  <c r="H115"/>
  <c r="H114" s="1"/>
  <c r="G246"/>
  <c r="G245" s="1"/>
  <c r="G244" s="1"/>
  <c r="I242"/>
  <c r="I241" s="1"/>
  <c r="I240" s="1"/>
  <c r="I239" s="1"/>
  <c r="I238" s="1"/>
  <c r="I237" s="1"/>
  <c r="I37"/>
  <c r="I36" s="1"/>
  <c r="I35" s="1"/>
  <c r="I34" s="1"/>
  <c r="I33" s="1"/>
  <c r="N404" i="2"/>
  <c r="M404"/>
  <c r="L328"/>
  <c r="M328"/>
  <c r="N328"/>
  <c r="K404"/>
  <c r="J357" l="1"/>
  <c r="G160" i="3" s="1"/>
  <c r="F160" i="4" s="1"/>
  <c r="G123" i="5"/>
  <c r="H123"/>
  <c r="J378" i="2"/>
  <c r="G165" i="3" s="1"/>
  <c r="F165" i="4" s="1"/>
  <c r="G118" i="5"/>
  <c r="H118"/>
  <c r="F118"/>
  <c r="G74"/>
  <c r="H74"/>
  <c r="J229" i="2"/>
  <c r="G100" i="3" s="1"/>
  <c r="F100" i="4" s="1"/>
  <c r="K159" i="2"/>
  <c r="F123" i="5" l="1"/>
  <c r="F74"/>
  <c r="N71" i="2"/>
  <c r="J22"/>
  <c r="G17" i="10"/>
  <c r="E17"/>
  <c r="C17"/>
  <c r="J248" i="3"/>
  <c r="L253" i="2"/>
  <c r="M253"/>
  <c r="N253"/>
  <c r="K253"/>
  <c r="K467"/>
  <c r="D22" i="10"/>
  <c r="F22"/>
  <c r="H22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03" i="5" s="1"/>
  <c r="I148" i="3"/>
  <c r="I147" s="1"/>
  <c r="G148" i="4"/>
  <c r="H148" i="3"/>
  <c r="H147" s="1"/>
  <c r="G105" i="5" s="1"/>
  <c r="G145" i="4"/>
  <c r="H146" i="3"/>
  <c r="H145" s="1"/>
  <c r="G103" i="5" s="1"/>
  <c r="H148" i="4"/>
  <c r="H104" i="5"/>
  <c r="G146" i="4"/>
  <c r="H146"/>
  <c r="H145"/>
  <c r="H147"/>
  <c r="J316" i="2"/>
  <c r="K315"/>
  <c r="J315" s="1"/>
  <c r="J317"/>
  <c r="J311"/>
  <c r="K310"/>
  <c r="J310" s="1"/>
  <c r="J312"/>
  <c r="G146" i="3" l="1"/>
  <c r="G145" s="1"/>
  <c r="G148"/>
  <c r="G147" s="1"/>
  <c r="G106" i="5"/>
  <c r="H106"/>
  <c r="G104"/>
  <c r="F106"/>
  <c r="J147" i="3"/>
  <c r="F148" i="4"/>
  <c r="I148" s="1"/>
  <c r="G147"/>
  <c r="J145" i="3"/>
  <c r="F146" i="4"/>
  <c r="I146" s="1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17"/>
  <c r="J15"/>
  <c r="J13"/>
  <c r="E17" i="6"/>
  <c r="F17"/>
  <c r="D17"/>
  <c r="E20"/>
  <c r="F20"/>
  <c r="D20"/>
  <c r="I106" i="5" l="1"/>
  <c r="J148" i="3"/>
  <c r="F104" i="5"/>
  <c r="I104" s="1"/>
  <c r="J146" i="3"/>
  <c r="J554" i="2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2"/>
  <c r="D11" s="1"/>
  <c r="E12"/>
  <c r="E11" s="1"/>
  <c r="C12"/>
  <c r="C11" s="1"/>
  <c r="D15"/>
  <c r="D14" s="1"/>
  <c r="E15"/>
  <c r="E14" s="1"/>
  <c r="C15"/>
  <c r="C14" s="1"/>
  <c r="D18"/>
  <c r="E18"/>
  <c r="C18"/>
  <c r="C17" s="1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E17" i="7" l="1"/>
  <c r="D17"/>
  <c r="G190" i="3"/>
  <c r="G189" s="1"/>
  <c r="J189" s="1"/>
  <c r="F59" i="5"/>
  <c r="I59" s="1"/>
  <c r="J113" i="3"/>
  <c r="F101" i="5"/>
  <c r="I101" s="1"/>
  <c r="G100"/>
  <c r="G189" i="4"/>
  <c r="F113"/>
  <c r="I113" s="1"/>
  <c r="H100" i="5"/>
  <c r="H189" i="4"/>
  <c r="K305" i="2"/>
  <c r="J306"/>
  <c r="J202"/>
  <c r="G22" i="12"/>
  <c r="G12" s="1"/>
  <c r="H22"/>
  <c r="I22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K10" s="1"/>
  <c r="J15"/>
  <c r="I15"/>
  <c r="H15"/>
  <c r="G15"/>
  <c r="F15"/>
  <c r="K13"/>
  <c r="J13"/>
  <c r="I13"/>
  <c r="H13"/>
  <c r="G13"/>
  <c r="F13"/>
  <c r="I12"/>
  <c r="E82" i="11"/>
  <c r="E80"/>
  <c r="E79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E47"/>
  <c r="E45"/>
  <c r="E44"/>
  <c r="K42"/>
  <c r="J42"/>
  <c r="I42"/>
  <c r="H42"/>
  <c r="G42"/>
  <c r="F42"/>
  <c r="K40"/>
  <c r="J40"/>
  <c r="I40"/>
  <c r="H40"/>
  <c r="H10" s="1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K14"/>
  <c r="K9" s="1"/>
  <c r="J14"/>
  <c r="I14"/>
  <c r="H14"/>
  <c r="G14"/>
  <c r="G9" s="1"/>
  <c r="F14"/>
  <c r="G10"/>
  <c r="E55" i="12" l="1"/>
  <c r="E40"/>
  <c r="I12" i="11"/>
  <c r="I10" i="12"/>
  <c r="E52"/>
  <c r="F190" i="4"/>
  <c r="I190" s="1"/>
  <c r="G7" i="12"/>
  <c r="F9" i="11"/>
  <c r="F12"/>
  <c r="F10"/>
  <c r="E38" i="12"/>
  <c r="E40" i="11"/>
  <c r="E10" s="1"/>
  <c r="E70"/>
  <c r="E72"/>
  <c r="J190" i="3"/>
  <c r="E39" i="11"/>
  <c r="E69"/>
  <c r="J10"/>
  <c r="E53" i="12"/>
  <c r="K8"/>
  <c r="E57" i="11"/>
  <c r="G10" i="12"/>
  <c r="F10"/>
  <c r="E68"/>
  <c r="J7"/>
  <c r="K10" i="11"/>
  <c r="E54"/>
  <c r="E14"/>
  <c r="J10" i="12"/>
  <c r="E17" i="11"/>
  <c r="E12" s="1"/>
  <c r="K12"/>
  <c r="I7" i="12"/>
  <c r="E37"/>
  <c r="G8"/>
  <c r="E70"/>
  <c r="F7"/>
  <c r="I10" i="11"/>
  <c r="I8" i="12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9" l="1"/>
  <c r="E10" i="12"/>
  <c r="F58" i="5"/>
  <c r="J298" i="2"/>
  <c r="J304"/>
  <c r="E8" i="12"/>
  <c r="E7"/>
  <c r="E12"/>
  <c r="G140" i="3" l="1"/>
  <c r="G139" s="1"/>
  <c r="F97" i="5"/>
  <c r="I97" s="1"/>
  <c r="J139" i="3"/>
  <c r="F140" i="4"/>
  <c r="I140" s="1"/>
  <c r="G11" i="10"/>
  <c r="G22" s="1"/>
  <c r="E11"/>
  <c r="E22" s="1"/>
  <c r="C11"/>
  <c r="C22" s="1"/>
  <c r="G15"/>
  <c r="D18"/>
  <c r="E18"/>
  <c r="F18"/>
  <c r="G18"/>
  <c r="H18"/>
  <c r="C18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C38" i="7" l="1"/>
  <c r="E38"/>
  <c r="D38"/>
  <c r="J140" i="3"/>
  <c r="F52" i="7"/>
  <c r="F50"/>
  <c r="F46"/>
  <c r="F47"/>
  <c r="F44"/>
  <c r="F41"/>
  <c r="F38"/>
  <c r="F39"/>
  <c r="F33"/>
  <c r="F31"/>
  <c r="F29"/>
  <c r="C28"/>
  <c r="F34"/>
  <c r="C43"/>
  <c r="F43" s="1"/>
  <c r="D28"/>
  <c r="D10" s="1"/>
  <c r="E28"/>
  <c r="E10" s="1"/>
  <c r="G10" i="10"/>
  <c r="G23"/>
  <c r="G21" s="1"/>
  <c r="E10"/>
  <c r="E23"/>
  <c r="E21" s="1"/>
  <c r="C10"/>
  <c r="C23"/>
  <c r="C21" s="1"/>
  <c r="F96" i="5"/>
  <c r="I96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G37" i="6"/>
  <c r="D33"/>
  <c r="G38"/>
  <c r="E9" i="7" l="1"/>
  <c r="F27" i="6" s="1"/>
  <c r="F26" s="1"/>
  <c r="F25" s="1"/>
  <c r="F24" s="1"/>
  <c r="D9" i="7"/>
  <c r="E27" i="6" s="1"/>
  <c r="E26" s="1"/>
  <c r="E25" s="1"/>
  <c r="E24" s="1"/>
  <c r="C37" i="7"/>
  <c r="F49"/>
  <c r="C10"/>
  <c r="F28"/>
  <c r="G15" i="6"/>
  <c r="G10"/>
  <c r="G16"/>
  <c r="D32"/>
  <c r="G33"/>
  <c r="F10" i="7" l="1"/>
  <c r="C36"/>
  <c r="F36" s="1"/>
  <c r="F37"/>
  <c r="G32" i="6"/>
  <c r="C9" i="7" l="1"/>
  <c r="H165" i="5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G191" i="4"/>
  <c r="H193" i="3"/>
  <c r="H192" s="1"/>
  <c r="H191" s="1"/>
  <c r="M237" i="2"/>
  <c r="H105" i="3"/>
  <c r="H104" s="1"/>
  <c r="H103" s="1"/>
  <c r="I248" i="4"/>
  <c r="I165" i="5"/>
  <c r="J247" i="3"/>
  <c r="D27" i="6"/>
  <c r="F9" i="7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F245" i="4"/>
  <c r="H246"/>
  <c r="F163" i="5"/>
  <c r="H192" i="4"/>
  <c r="F246"/>
  <c r="H162" i="5"/>
  <c r="H245" i="4"/>
  <c r="F162" i="5"/>
  <c r="I164" l="1"/>
  <c r="D26" i="6"/>
  <c r="G27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F105" i="4"/>
  <c r="I105" s="1"/>
  <c r="J104" i="3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5" i="3"/>
  <c r="D24" i="6"/>
  <c r="G24" s="1"/>
  <c r="G25"/>
  <c r="K49" i="12"/>
  <c r="K46" s="1"/>
  <c r="K48" i="11"/>
  <c r="J103" i="3"/>
  <c r="F78" i="5"/>
  <c r="I78" s="1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H224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I211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I20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I170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I155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7"/>
  <c r="M327"/>
  <c r="L327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H120" s="1"/>
  <c r="H119" s="1"/>
  <c r="H118" s="1"/>
  <c r="H117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I66" s="1"/>
  <c r="I65" s="1"/>
  <c r="I64" s="1"/>
  <c r="I63" s="1"/>
  <c r="I62" s="1"/>
  <c r="M144" i="2"/>
  <c r="M143" s="1"/>
  <c r="H67" i="3" s="1"/>
  <c r="H66" s="1"/>
  <c r="H65" s="1"/>
  <c r="H64" s="1"/>
  <c r="H63" s="1"/>
  <c r="H62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H170" i="3" l="1"/>
  <c r="H128"/>
  <c r="H127" s="1"/>
  <c r="H126" s="1"/>
  <c r="H125" s="1"/>
  <c r="I42"/>
  <c r="I41" s="1"/>
  <c r="I40" s="1"/>
  <c r="I39" s="1"/>
  <c r="I128"/>
  <c r="I127" s="1"/>
  <c r="I126" s="1"/>
  <c r="I125" s="1"/>
  <c r="H173"/>
  <c r="I173"/>
  <c r="H42"/>
  <c r="H41" s="1"/>
  <c r="H40" s="1"/>
  <c r="H39" s="1"/>
  <c r="H159"/>
  <c r="H158" s="1"/>
  <c r="H144" s="1"/>
  <c r="H143" s="1"/>
  <c r="H142" s="1"/>
  <c r="H141" s="1"/>
  <c r="H116" s="1"/>
  <c r="M349" i="2"/>
  <c r="I159" i="3"/>
  <c r="I158" s="1"/>
  <c r="I144" s="1"/>
  <c r="I143" s="1"/>
  <c r="I142" s="1"/>
  <c r="I141" s="1"/>
  <c r="I116" s="1"/>
  <c r="N349" i="2"/>
  <c r="I99" i="3"/>
  <c r="I98" s="1"/>
  <c r="I95" s="1"/>
  <c r="I94" s="1"/>
  <c r="I93" s="1"/>
  <c r="I92" s="1"/>
  <c r="I79" s="1"/>
  <c r="N217" i="2"/>
  <c r="M217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F193" i="4"/>
  <c r="I193" s="1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I61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G175" i="3" l="1"/>
  <c r="J175" s="1"/>
  <c r="G202"/>
  <c r="J202" s="1"/>
  <c r="G60"/>
  <c r="J60" s="1"/>
  <c r="G174"/>
  <c r="G173" s="1"/>
  <c r="G201"/>
  <c r="J201" s="1"/>
  <c r="G172"/>
  <c r="F172" i="4" s="1"/>
  <c r="I172" s="1"/>
  <c r="H74" i="3"/>
  <c r="H73" s="1"/>
  <c r="H72" s="1"/>
  <c r="H71" s="1"/>
  <c r="H61" s="1"/>
  <c r="H22"/>
  <c r="H21" s="1"/>
  <c r="H20" s="1"/>
  <c r="H19" s="1"/>
  <c r="H18" s="1"/>
  <c r="H11" s="1"/>
  <c r="G67"/>
  <c r="G66" s="1"/>
  <c r="G171"/>
  <c r="G205"/>
  <c r="J205" s="1"/>
  <c r="J350" i="2"/>
  <c r="G159" i="3" s="1"/>
  <c r="G158" s="1"/>
  <c r="K349" i="2"/>
  <c r="I22" i="3"/>
  <c r="I21" s="1"/>
  <c r="I20" s="1"/>
  <c r="I19" s="1"/>
  <c r="I18" s="1"/>
  <c r="I11" s="1"/>
  <c r="I10" s="1"/>
  <c r="H10"/>
  <c r="L217" i="2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G199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F205"/>
  <c r="I205" s="1"/>
  <c r="F151" i="5"/>
  <c r="I151" s="1"/>
  <c r="F171" i="4"/>
  <c r="I171" s="1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F175" i="4"/>
  <c r="I175" s="1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132"/>
  <c r="I132" s="1"/>
  <c r="F174" i="4"/>
  <c r="I174" s="1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167" i="3" l="1"/>
  <c r="G166" s="1"/>
  <c r="G132"/>
  <c r="G131" s="1"/>
  <c r="J172"/>
  <c r="G130"/>
  <c r="G129" s="1"/>
  <c r="G44"/>
  <c r="G43" s="1"/>
  <c r="G42" s="1"/>
  <c r="G41" s="1"/>
  <c r="G40" s="1"/>
  <c r="G39" s="1"/>
  <c r="F130" i="5"/>
  <c r="I130" s="1"/>
  <c r="J138" i="3"/>
  <c r="G138"/>
  <c r="G137" s="1"/>
  <c r="G210"/>
  <c r="G209" s="1"/>
  <c r="G208" s="1"/>
  <c r="G50"/>
  <c r="G49" s="1"/>
  <c r="G124"/>
  <c r="G123" s="1"/>
  <c r="G162"/>
  <c r="G161" s="1"/>
  <c r="G25"/>
  <c r="F18" i="5" s="1"/>
  <c r="I18" s="1"/>
  <c r="J177" i="3"/>
  <c r="G177"/>
  <c r="G176" s="1"/>
  <c r="G52"/>
  <c r="G51" s="1"/>
  <c r="G230"/>
  <c r="G229" s="1"/>
  <c r="G228" s="1"/>
  <c r="G227" s="1"/>
  <c r="G226" s="1"/>
  <c r="G225" s="1"/>
  <c r="G122"/>
  <c r="G121" s="1"/>
  <c r="G120" s="1"/>
  <c r="G119" s="1"/>
  <c r="G118" s="1"/>
  <c r="G117" s="1"/>
  <c r="G207"/>
  <c r="G206" s="1"/>
  <c r="G29"/>
  <c r="G28" s="1"/>
  <c r="J28" s="1"/>
  <c r="J174"/>
  <c r="G24"/>
  <c r="J24" s="1"/>
  <c r="J223"/>
  <c r="G223"/>
  <c r="G222" s="1"/>
  <c r="G221" s="1"/>
  <c r="G220" s="1"/>
  <c r="G219" s="1"/>
  <c r="G218" s="1"/>
  <c r="G150"/>
  <c r="G149" s="1"/>
  <c r="J136"/>
  <c r="G136"/>
  <c r="G135" s="1"/>
  <c r="G170"/>
  <c r="J170" s="1"/>
  <c r="G70"/>
  <c r="G69" s="1"/>
  <c r="J69" s="1"/>
  <c r="J188"/>
  <c r="G188"/>
  <c r="G187" s="1"/>
  <c r="G186" s="1"/>
  <c r="G185" s="1"/>
  <c r="G184" s="1"/>
  <c r="G183" s="1"/>
  <c r="J171"/>
  <c r="G236"/>
  <c r="G235" s="1"/>
  <c r="G234" s="1"/>
  <c r="G233" s="1"/>
  <c r="G232" s="1"/>
  <c r="G231" s="1"/>
  <c r="G46"/>
  <c r="G45" s="1"/>
  <c r="J97"/>
  <c r="G97"/>
  <c r="G96" s="1"/>
  <c r="G154"/>
  <c r="G153" s="1"/>
  <c r="J153" s="1"/>
  <c r="J48"/>
  <c r="G48"/>
  <c r="G47" s="1"/>
  <c r="G134"/>
  <c r="G133" s="1"/>
  <c r="G182"/>
  <c r="G181" s="1"/>
  <c r="G180" s="1"/>
  <c r="G211"/>
  <c r="L205" i="2"/>
  <c r="L192" s="1"/>
  <c r="J67" i="3"/>
  <c r="G157"/>
  <c r="G155" s="1"/>
  <c r="J155" s="1"/>
  <c r="J169"/>
  <c r="G169"/>
  <c r="G168" s="1"/>
  <c r="G32"/>
  <c r="G31" s="1"/>
  <c r="G30" s="1"/>
  <c r="G74"/>
  <c r="G73" s="1"/>
  <c r="G72" s="1"/>
  <c r="G71" s="1"/>
  <c r="G204"/>
  <c r="G203" s="1"/>
  <c r="G198" s="1"/>
  <c r="G197" s="1"/>
  <c r="G196" s="1"/>
  <c r="G195" s="1"/>
  <c r="G194" s="1"/>
  <c r="G102"/>
  <c r="G101" s="1"/>
  <c r="I249"/>
  <c r="F31" i="6"/>
  <c r="H249" i="3"/>
  <c r="E31" i="6"/>
  <c r="G179" i="3"/>
  <c r="G178" s="1"/>
  <c r="J178" s="1"/>
  <c r="G164"/>
  <c r="G99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F204" i="4"/>
  <c r="I204" s="1"/>
  <c r="J203" i="3"/>
  <c r="F150" i="5"/>
  <c r="I150" s="1"/>
  <c r="J110" i="3"/>
  <c r="F111" i="4"/>
  <c r="I111" s="1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F124"/>
  <c r="I124" s="1"/>
  <c r="J49" i="3"/>
  <c r="F48" i="11"/>
  <c r="E51"/>
  <c r="E48" s="1"/>
  <c r="F153" i="5"/>
  <c r="I153" s="1"/>
  <c r="F191" i="4"/>
  <c r="I191" s="1"/>
  <c r="F90"/>
  <c r="I90" s="1"/>
  <c r="F230"/>
  <c r="I230" s="1"/>
  <c r="G112"/>
  <c r="I112" s="1"/>
  <c r="F11" i="9"/>
  <c r="F10" s="1"/>
  <c r="F9" s="1"/>
  <c r="F8" s="1"/>
  <c r="F210" i="4"/>
  <c r="I210" s="1"/>
  <c r="F83" i="5"/>
  <c r="I83" s="1"/>
  <c r="H187" i="4"/>
  <c r="H186"/>
  <c r="F37"/>
  <c r="I37" s="1"/>
  <c r="F236"/>
  <c r="I236" s="1"/>
  <c r="F188"/>
  <c r="I188" s="1"/>
  <c r="F63" i="5"/>
  <c r="I63" s="1"/>
  <c r="F217" i="4"/>
  <c r="I217" s="1"/>
  <c r="J168" i="3"/>
  <c r="F169" i="4"/>
  <c r="I169" s="1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167"/>
  <c r="I167" s="1"/>
  <c r="J166" i="3"/>
  <c r="F156" i="5"/>
  <c r="I156" s="1"/>
  <c r="F50" i="4"/>
  <c r="I50" s="1"/>
  <c r="J161" i="3"/>
  <c r="F120" i="5"/>
  <c r="I120" s="1"/>
  <c r="F162" i="4"/>
  <c r="I162" s="1"/>
  <c r="J137" i="3"/>
  <c r="J320" i="2"/>
  <c r="J131" i="3"/>
  <c r="F27" i="5"/>
  <c r="I27" s="1"/>
  <c r="F132" i="4"/>
  <c r="I132" s="1"/>
  <c r="F44"/>
  <c r="I44" s="1"/>
  <c r="F89" i="5"/>
  <c r="I89" s="1"/>
  <c r="K241" i="2"/>
  <c r="J241" s="1"/>
  <c r="J129" i="3"/>
  <c r="F138" i="4"/>
  <c r="I138" s="1"/>
  <c r="F95" i="5"/>
  <c r="I95" s="1"/>
  <c r="F160"/>
  <c r="I160" s="1"/>
  <c r="F93"/>
  <c r="I93" s="1"/>
  <c r="F97" i="4"/>
  <c r="I97" s="1"/>
  <c r="J135" i="3"/>
  <c r="F33" i="5"/>
  <c r="I33" s="1"/>
  <c r="F29"/>
  <c r="I29" s="1"/>
  <c r="F136" i="4"/>
  <c r="I136" s="1"/>
  <c r="F46"/>
  <c r="I46" s="1"/>
  <c r="J45" i="3"/>
  <c r="K141" i="2"/>
  <c r="J141" s="1"/>
  <c r="J96" i="3"/>
  <c r="J235"/>
  <c r="F71" i="5"/>
  <c r="I71" s="1"/>
  <c r="F108"/>
  <c r="I108" s="1"/>
  <c r="F150" i="4"/>
  <c r="I150" s="1"/>
  <c r="J149" i="3"/>
  <c r="F76" i="5"/>
  <c r="I76" s="1"/>
  <c r="J222" i="3"/>
  <c r="F102" i="4"/>
  <c r="I102" s="1"/>
  <c r="J51" i="3"/>
  <c r="F137" i="5"/>
  <c r="I137" s="1"/>
  <c r="F65"/>
  <c r="I65" s="1"/>
  <c r="F35"/>
  <c r="I35" s="1"/>
  <c r="F223" i="4"/>
  <c r="I223" s="1"/>
  <c r="F52"/>
  <c r="I52" s="1"/>
  <c r="F182"/>
  <c r="I182" s="1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F130"/>
  <c r="I130" s="1"/>
  <c r="F48"/>
  <c r="I48" s="1"/>
  <c r="J176" i="3"/>
  <c r="F177" i="4"/>
  <c r="I177" s="1"/>
  <c r="F135" i="5"/>
  <c r="I135" s="1"/>
  <c r="F115" i="4"/>
  <c r="I115" s="1"/>
  <c r="J84" i="3"/>
  <c r="M256" i="2"/>
  <c r="F134" i="4"/>
  <c r="I134" s="1"/>
  <c r="J107" i="2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J121" i="3"/>
  <c r="F158" i="5"/>
  <c r="I158" s="1"/>
  <c r="J123" i="3"/>
  <c r="J445" i="2"/>
  <c r="J242"/>
  <c r="F122" i="4"/>
  <c r="I122" s="1"/>
  <c r="F85" i="5"/>
  <c r="I85" s="1"/>
  <c r="J206" i="3"/>
  <c r="K101" i="2"/>
  <c r="J101" s="1"/>
  <c r="J102"/>
  <c r="F207" i="4"/>
  <c r="I207" s="1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31" i="5"/>
  <c r="I131" s="1"/>
  <c r="F158" i="4"/>
  <c r="I158" s="1"/>
  <c r="J36" i="3"/>
  <c r="F50" i="5"/>
  <c r="I50" s="1"/>
  <c r="I116"/>
  <c r="F54"/>
  <c r="I54" s="1"/>
  <c r="H42" i="4"/>
  <c r="F17" i="5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F173"/>
  <c r="I173" s="1"/>
  <c r="F170"/>
  <c r="I170" s="1"/>
  <c r="H180"/>
  <c r="G215"/>
  <c r="H228"/>
  <c r="L7" i="2"/>
  <c r="K18"/>
  <c r="J18" s="1"/>
  <c r="K174"/>
  <c r="J174" s="1"/>
  <c r="K461"/>
  <c r="J461" s="1"/>
  <c r="K128"/>
  <c r="J128" s="1"/>
  <c r="K9"/>
  <c r="J9" s="1"/>
  <c r="F22" i="5" l="1"/>
  <c r="G65" i="3"/>
  <c r="G64" s="1"/>
  <c r="G63" s="1"/>
  <c r="G62" s="1"/>
  <c r="G61" s="1"/>
  <c r="J44"/>
  <c r="J157"/>
  <c r="J154"/>
  <c r="J70"/>
  <c r="J25"/>
  <c r="F157" i="4"/>
  <c r="I157" s="1"/>
  <c r="J43" i="3"/>
  <c r="J207"/>
  <c r="J162"/>
  <c r="F128" i="5"/>
  <c r="I128" s="1"/>
  <c r="F115"/>
  <c r="I115" s="1"/>
  <c r="F70" i="4"/>
  <c r="I70" s="1"/>
  <c r="G152" i="3"/>
  <c r="G151" s="1"/>
  <c r="J29"/>
  <c r="J102"/>
  <c r="G22"/>
  <c r="G21" s="1"/>
  <c r="G20" s="1"/>
  <c r="G19" s="1"/>
  <c r="G18" s="1"/>
  <c r="G11" s="1"/>
  <c r="G128"/>
  <c r="G127" s="1"/>
  <c r="G126" s="1"/>
  <c r="G125" s="1"/>
  <c r="F29" i="4"/>
  <c r="I29" s="1"/>
  <c r="J122" i="3"/>
  <c r="J124"/>
  <c r="J130"/>
  <c r="G95"/>
  <c r="G94" s="1"/>
  <c r="G93" s="1"/>
  <c r="G92" s="1"/>
  <c r="G79" s="1"/>
  <c r="J204"/>
  <c r="J46"/>
  <c r="J150"/>
  <c r="G224"/>
  <c r="J99"/>
  <c r="J182"/>
  <c r="J230"/>
  <c r="J50"/>
  <c r="F25" i="4"/>
  <c r="I25" s="1"/>
  <c r="F154"/>
  <c r="I154" s="1"/>
  <c r="J236" i="3"/>
  <c r="J132"/>
  <c r="J32"/>
  <c r="J134"/>
  <c r="J52"/>
  <c r="J210"/>
  <c r="F44" i="5"/>
  <c r="I44" s="1"/>
  <c r="F112"/>
  <c r="I112" s="1"/>
  <c r="J167" i="3"/>
  <c r="J179"/>
  <c r="F179" i="4"/>
  <c r="I179" s="1"/>
  <c r="G163" i="3"/>
  <c r="F163" i="4" s="1"/>
  <c r="I163" s="1"/>
  <c r="F164"/>
  <c r="I164" s="1"/>
  <c r="F122" i="5"/>
  <c r="J164" i="3"/>
  <c r="F99" i="4"/>
  <c r="I99" s="1"/>
  <c r="F73" i="5"/>
  <c r="F72" s="1"/>
  <c r="I72" s="1"/>
  <c r="J199" i="3"/>
  <c r="I17" i="4"/>
  <c r="J16" i="3"/>
  <c r="J58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F152" i="4"/>
  <c r="I152" s="1"/>
  <c r="F110" i="5"/>
  <c r="I110" s="1"/>
  <c r="F111"/>
  <c r="I111" s="1"/>
  <c r="F153" i="4"/>
  <c r="I153" s="1"/>
  <c r="J95" i="3"/>
  <c r="F31" i="4"/>
  <c r="I31" s="1"/>
  <c r="F168"/>
  <c r="I168" s="1"/>
  <c r="F124" i="5"/>
  <c r="I124" s="1"/>
  <c r="F137" i="4"/>
  <c r="I137" s="1"/>
  <c r="F82" i="5"/>
  <c r="I82" s="1"/>
  <c r="F24"/>
  <c r="I24" s="1"/>
  <c r="F209" i="4"/>
  <c r="I209" s="1"/>
  <c r="F26"/>
  <c r="I26" s="1"/>
  <c r="F178"/>
  <c r="I178" s="1"/>
  <c r="F123"/>
  <c r="I123" s="1"/>
  <c r="J221" i="3"/>
  <c r="F161" i="4"/>
  <c r="I161" s="1"/>
  <c r="J65" i="3"/>
  <c r="F176" i="4"/>
  <c r="I176" s="1"/>
  <c r="F141" i="5"/>
  <c r="I141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07" i="5"/>
  <c r="I107" s="1"/>
  <c r="F181" i="4"/>
  <c r="I181" s="1"/>
  <c r="F88" i="5"/>
  <c r="I88" s="1"/>
  <c r="F121" i="4"/>
  <c r="I121" s="1"/>
  <c r="J228" i="3"/>
  <c r="F166" i="4"/>
  <c r="I166" s="1"/>
  <c r="F222"/>
  <c r="I222" s="1"/>
  <c r="F62" i="5"/>
  <c r="I62" s="1"/>
  <c r="F126"/>
  <c r="I126" s="1"/>
  <c r="F155"/>
  <c r="I155" s="1"/>
  <c r="F119"/>
  <c r="I119" s="1"/>
  <c r="F84"/>
  <c r="I84" s="1"/>
  <c r="F114" i="4"/>
  <c r="I114" s="1"/>
  <c r="F70" i="5"/>
  <c r="I70" s="1"/>
  <c r="F26"/>
  <c r="I26" s="1"/>
  <c r="F229" i="4"/>
  <c r="I229" s="1"/>
  <c r="F90" i="5"/>
  <c r="I90" s="1"/>
  <c r="F136"/>
  <c r="I136" s="1"/>
  <c r="F92"/>
  <c r="I92" s="1"/>
  <c r="F34"/>
  <c r="I34" s="1"/>
  <c r="F94"/>
  <c r="I94" s="1"/>
  <c r="F129" i="4"/>
  <c r="I129" s="1"/>
  <c r="F235"/>
  <c r="I235" s="1"/>
  <c r="F98" i="5"/>
  <c r="I98" s="1"/>
  <c r="F64"/>
  <c r="I64" s="1"/>
  <c r="F159"/>
  <c r="I159" s="1"/>
  <c r="F157"/>
  <c r="I157" s="1"/>
  <c r="F135" i="4"/>
  <c r="I135" s="1"/>
  <c r="F32" i="5"/>
  <c r="I32" s="1"/>
  <c r="F28"/>
  <c r="I28" s="1"/>
  <c r="F149" i="4"/>
  <c r="I149" s="1"/>
  <c r="F75" i="5"/>
  <c r="I75" s="1"/>
  <c r="F86"/>
  <c r="I86" s="1"/>
  <c r="F30"/>
  <c r="I30" s="1"/>
  <c r="F69" i="4"/>
  <c r="I69" s="1"/>
  <c r="J120" i="3"/>
  <c r="F187" i="4"/>
  <c r="I187" s="1"/>
  <c r="F43" i="5"/>
  <c r="I43" s="1"/>
  <c r="F133" i="4"/>
  <c r="I133" s="1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J152" i="3" l="1"/>
  <c r="G144"/>
  <c r="G143" s="1"/>
  <c r="G142" s="1"/>
  <c r="G141" s="1"/>
  <c r="G116" s="1"/>
  <c r="G10" s="1"/>
  <c r="G249" s="1"/>
  <c r="F21" i="5"/>
  <c r="I21" s="1"/>
  <c r="I22"/>
  <c r="I122"/>
  <c r="F121"/>
  <c r="I121" s="1"/>
  <c r="J163" i="3"/>
  <c r="I73" i="5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J144" i="3"/>
  <c r="F151" i="4"/>
  <c r="I151" s="1"/>
  <c r="F81" i="5"/>
  <c r="F154"/>
  <c r="J227" i="3"/>
  <c r="J185"/>
  <c r="F186" i="4"/>
  <c r="I186" s="1"/>
  <c r="F65"/>
  <c r="I65" s="1"/>
  <c r="F228"/>
  <c r="I228" s="1"/>
  <c r="F140" i="5"/>
  <c r="I140" s="1"/>
  <c r="F214" i="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F49" i="5"/>
  <c r="F69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08" i="4" l="1"/>
  <c r="I108" s="1"/>
  <c r="J73" i="3"/>
  <c r="I198" i="4"/>
  <c r="I15"/>
  <c r="I74"/>
  <c r="I21"/>
  <c r="J107" i="3"/>
  <c r="J197"/>
  <c r="F127" i="4"/>
  <c r="I127" s="1"/>
  <c r="J127" i="3"/>
  <c r="J63"/>
  <c r="J64"/>
  <c r="F87" i="4"/>
  <c r="I87" s="1"/>
  <c r="J87" i="3"/>
  <c r="I88" i="4"/>
  <c r="H61" i="11"/>
  <c r="H58" s="1"/>
  <c r="I81" i="5"/>
  <c r="H36" i="11"/>
  <c r="H33" s="1"/>
  <c r="I49" i="5"/>
  <c r="H81" i="11"/>
  <c r="I154" i="5"/>
  <c r="I57" i="4"/>
  <c r="H46" i="11"/>
  <c r="H44" i="12" s="1"/>
  <c r="H39" s="1"/>
  <c r="I69" i="5"/>
  <c r="F233" i="4"/>
  <c r="I233" s="1"/>
  <c r="H31" i="11"/>
  <c r="H28" s="1"/>
  <c r="I39" i="5"/>
  <c r="J20" i="3"/>
  <c r="F232" i="4"/>
  <c r="F102" i="5"/>
  <c r="K81" i="11"/>
  <c r="J78"/>
  <c r="J79" i="12"/>
  <c r="J76" s="1"/>
  <c r="H26" i="11"/>
  <c r="G16"/>
  <c r="G11" s="1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10" s="1"/>
  <c r="G9" s="1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55"/>
  <c r="H212"/>
  <c r="H9" i="5"/>
  <c r="H13" i="4"/>
  <c r="G19"/>
  <c r="H125"/>
  <c r="G55"/>
  <c r="H225"/>
  <c r="H59" i="12" l="1"/>
  <c r="H56" s="1"/>
  <c r="H29"/>
  <c r="H26" s="1"/>
  <c r="H43" i="11"/>
  <c r="H38" s="1"/>
  <c r="F63" i="4"/>
  <c r="I63" s="1"/>
  <c r="J72" i="3"/>
  <c r="H41" i="12"/>
  <c r="H36" s="1"/>
  <c r="J19" i="3"/>
  <c r="I11" i="5"/>
  <c r="I232" i="4"/>
  <c r="I197"/>
  <c r="H34" i="12"/>
  <c r="H31" s="1"/>
  <c r="F107" i="4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H41" i="11"/>
  <c r="F196" i="4"/>
  <c r="I196" s="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80" i="5"/>
  <c r="I80" s="1"/>
  <c r="F43" i="11"/>
  <c r="F38" s="1"/>
  <c r="F41"/>
  <c r="E44" i="12"/>
  <c r="E46" i="11"/>
  <c r="E41" s="1"/>
  <c r="E61"/>
  <c r="E58" s="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E59" i="12" l="1"/>
  <c r="E29"/>
  <c r="E26"/>
  <c r="K68" i="11"/>
  <c r="J71" i="3"/>
  <c r="E36" i="12"/>
  <c r="J18" i="3"/>
  <c r="F62" i="4"/>
  <c r="I62" s="1"/>
  <c r="F106"/>
  <c r="I106" s="1"/>
  <c r="J53" i="3"/>
  <c r="J54"/>
  <c r="H64" i="12"/>
  <c r="H61" s="1"/>
  <c r="H51" s="1"/>
  <c r="H63" i="11"/>
  <c r="H53" s="1"/>
  <c r="J211" i="3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J141" i="3"/>
  <c r="F142" i="4"/>
  <c r="I142" s="1"/>
  <c r="F225"/>
  <c r="I225" s="1"/>
  <c r="J224" i="3"/>
  <c r="F117" i="4"/>
  <c r="I117" s="1"/>
  <c r="F195"/>
  <c r="E43" i="11"/>
  <c r="E38" s="1"/>
  <c r="F54" i="4"/>
  <c r="I54" s="1"/>
  <c r="F183"/>
  <c r="I183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218" i="4"/>
  <c r="I218" s="1"/>
  <c r="F71"/>
  <c r="I71" s="1"/>
  <c r="F80"/>
  <c r="I80" s="1"/>
  <c r="F39"/>
  <c r="I39" s="1"/>
  <c r="E79" i="12"/>
  <c r="F92" i="4"/>
  <c r="I92" s="1"/>
  <c r="F125"/>
  <c r="I125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K8" i="11" l="1"/>
  <c r="F211" i="4"/>
  <c r="I211" s="1"/>
  <c r="H54" i="12"/>
  <c r="H9" s="1"/>
  <c r="I195" i="4"/>
  <c r="J11" i="3"/>
  <c r="J61"/>
  <c r="F53" i="4"/>
  <c r="I53" s="1"/>
  <c r="J194" i="3"/>
  <c r="H8" i="11"/>
  <c r="I194" i="4"/>
  <c r="H6" i="12"/>
  <c r="J116" i="3"/>
  <c r="F141" i="4"/>
  <c r="I141" s="1"/>
  <c r="F224"/>
  <c r="I224" s="1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D31" i="6" l="1"/>
  <c r="D30" s="1"/>
  <c r="G30" s="1"/>
  <c r="F116" i="4"/>
  <c r="I116" s="1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G31" i="6" l="1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<sst xmlns="http://schemas.openxmlformats.org/spreadsheetml/2006/main" count="6700" uniqueCount="952">
  <si>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</si>
  <si>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</si>
  <si>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</si>
  <si>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</si>
  <si>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</si>
  <si>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</si>
  <si>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</si>
  <si>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</si>
  <si>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</si>
  <si>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</si>
  <si>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</si>
  <si>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</si>
  <si>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</si>
  <si>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</si>
  <si>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</si>
  <si>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</si>
  <si>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</si>
  <si>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</si>
  <si>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</si>
  <si>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</si>
  <si>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</si>
  <si>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</si>
  <si>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</si>
  <si>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</si>
  <si>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</si>
  <si>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</si>
  <si>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</si>
  <si>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</si>
  <si>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</si>
  <si>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</si>
  <si>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</si>
  <si>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</si>
  <si>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</si>
  <si>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</si>
  <si>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</si>
  <si>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</si>
  <si>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</si>
  <si>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</si>
  <si>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</si>
  <si>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</si>
  <si>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</si>
  <si>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</si>
  <si>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</si>
  <si>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</si>
  <si>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</si>
  <si>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</si>
  <si>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</si>
  <si>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</si>
  <si>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</si>
  <si>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</si>
  <si>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</si>
  <si>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</si>
  <si>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</si>
  <si>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</si>
  <si>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</si>
  <si>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</si>
  <si>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</si>
  <si>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</si>
  <si>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</si>
  <si>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</si>
  <si>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</si>
  <si>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</si>
  <si>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</si>
  <si>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</si>
  <si>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</si>
  <si>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</si>
  <si>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</si>
  <si>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</si>
  <si>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</si>
  <si>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</si>
  <si>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</si>
  <si>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</si>
  <si>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</si>
  <si>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</si>
  <si>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</si>
  <si>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</si>
  <si>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</si>
  <si>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</si>
  <si>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</si>
  <si>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</si>
  <si>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</si>
  <si>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</si>
  <si>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</si>
  <si>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</si>
  <si>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</si>
  <si>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</si>
  <si>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</si>
  <si>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</si>
  <si>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</si>
  <si>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</si>
  <si>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</si>
  <si>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</si>
  <si>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</si>
  <si>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</si>
  <si>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</si>
  <si>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</si>
  <si>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</si>
  <si>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</si>
  <si>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</si>
  <si>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</si>
  <si>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</si>
  <si>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</si>
  <si>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</si>
  <si>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</si>
  <si>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</si>
  <si>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</si>
  <si>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</si>
  <si>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</si>
  <si>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</si>
  <si>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</si>
  <si>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</si>
  <si>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</si>
  <si>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</si>
  <si>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</si>
  <si>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</si>
  <si>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</si>
  <si>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</si>
  <si>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</si>
  <si>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</si>
  <si>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</si>
  <si>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</si>
  <si>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</si>
  <si>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</si>
  <si>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</si>
  <si>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</si>
  <si>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</si>
  <si>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</si>
  <si>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</si>
  <si>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</si>
  <si>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</si>
  <si>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</si>
  <si>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</si>
  <si>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</si>
  <si>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</si>
  <si>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</si>
  <si>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</si>
  <si>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</si>
  <si>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</si>
  <si>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</si>
  <si>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</si>
  <si>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</si>
  <si>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</si>
  <si>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</si>
  <si>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</si>
  <si>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</si>
  <si>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</si>
  <si>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</si>
  <si>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</si>
  <si>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</si>
  <si>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</si>
  <si>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</si>
  <si>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</si>
  <si>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</si>
  <si>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</si>
  <si>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</si>
  <si>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</si>
  <si>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</si>
  <si>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</si>
  <si>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</si>
  <si>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</si>
  <si>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</si>
  <si>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</si>
  <si>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</si>
  <si>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</si>
  <si>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</si>
  <si>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</si>
  <si>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</si>
  <si>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</si>
  <si>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</si>
  <si>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</si>
  <si>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</si>
  <si>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</si>
  <si>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</si>
  <si>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</si>
  <si>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</si>
  <si>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</si>
  <si>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</si>
  <si>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</si>
  <si>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</si>
  <si>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</si>
  <si>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</si>
  <si>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</si>
  <si>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</si>
  <si>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</si>
  <si>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</si>
  <si>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</si>
  <si>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</si>
  <si>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</si>
  <si>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</si>
  <si>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</si>
  <si>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</si>
  <si>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</si>
  <si>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</si>
  <si>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</si>
  <si>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</si>
  <si>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</si>
  <si>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</si>
  <si>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</si>
  <si>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</si>
  <si>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</si>
  <si>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</si>
  <si>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</si>
  <si>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</si>
  <si>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</si>
  <si>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</si>
  <si>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</si>
  <si>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</si>
  <si>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</si>
  <si>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</si>
  <si>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</si>
  <si>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</si>
  <si>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</si>
  <si>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</si>
  <si>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</si>
  <si>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</si>
  <si>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</si>
  <si>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</si>
  <si>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</si>
  <si>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</si>
  <si>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</si>
  <si>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</si>
  <si>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</si>
  <si>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</si>
  <si>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</si>
  <si>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</si>
  <si>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</si>
  <si>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</si>
  <si>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</si>
  <si>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</si>
  <si>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</si>
  <si>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</si>
  <si>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</si>
  <si>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</si>
  <si>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</si>
  <si>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</si>
  <si>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</si>
  <si>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</si>
  <si>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</si>
  <si>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</si>
  <si>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</si>
  <si>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</si>
  <si>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</si>
  <si>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</si>
  <si>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</si>
  <si>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</si>
  <si>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</si>
  <si>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</si>
  <si>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</si>
  <si>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</si>
  <si>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</si>
  <si>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</si>
  <si>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</si>
  <si>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</si>
  <si>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</si>
  <si>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</si>
  <si>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</si>
  <si>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</si>
  <si>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</si>
  <si>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</si>
  <si>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</si>
  <si>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</si>
  <si>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</si>
  <si>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</si>
  <si>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</si>
  <si>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</si>
  <si>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</si>
  <si>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</si>
  <si>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</si>
  <si>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</si>
  <si>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</si>
  <si>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</si>
  <si>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</si>
  <si>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</si>
  <si>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</si>
  <si>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</si>
  <si>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</si>
  <si>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</si>
  <si>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</si>
  <si>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</si>
  <si>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</si>
  <si>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</si>
  <si>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</si>
  <si>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</si>
  <si>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</si>
  <si>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</si>
  <si>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</si>
  <si>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</si>
  <si>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</si>
  <si>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</si>
  <si>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</si>
  <si>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</si>
  <si>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</si>
  <si>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</si>
  <si>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</si>
  <si>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</si>
  <si>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</si>
  <si>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</si>
  <si>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</si>
  <si>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</si>
  <si>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</si>
  <si>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</si>
  <si>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</si>
  <si>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</si>
  <si>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</si>
  <si>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</si>
  <si>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</si>
  <si>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</si>
  <si>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</si>
  <si>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</si>
  <si>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</si>
  <si>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</si>
  <si>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</si>
  <si>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</si>
  <si>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</si>
  <si>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</si>
  <si>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</si>
  <si>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</si>
  <si>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</si>
  <si>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</si>
  <si>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</si>
  <si>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</si>
  <si>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</si>
  <si>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</si>
  <si>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</si>
  <si>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</si>
  <si>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</si>
  <si>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</si>
  <si>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</si>
  <si>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</si>
  <si>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</si>
  <si>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</si>
  <si>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</si>
  <si>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</si>
  <si>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</si>
  <si>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</si>
  <si>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</si>
  <si>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</si>
  <si>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</si>
  <si>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</si>
  <si>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</si>
  <si>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</si>
  <si>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</si>
  <si>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</si>
  <si>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</si>
  <si>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</si>
  <si>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</si>
  <si>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</si>
  <si>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</si>
  <si>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</si>
  <si>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</si>
  <si>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</si>
  <si>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</si>
  <si>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</si>
  <si>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</si>
  <si>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</si>
  <si>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</si>
  <si>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</si>
  <si>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</si>
  <si>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</si>
  <si>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</si>
  <si>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</si>
  <si>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</si>
  <si>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</si>
  <si>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</si>
  <si>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</si>
  <si>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</si>
  <si>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</si>
  <si>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</si>
  <si>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</si>
  <si>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</si>
  <si>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</si>
  <si>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</si>
  <si>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</si>
  <si>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</si>
  <si>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</si>
  <si>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</si>
  <si>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</si>
  <si>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</si>
  <si>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</si>
  <si>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</si>
  <si>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</si>
  <si>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</si>
  <si>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</si>
  <si>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</si>
  <si>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</si>
  <si>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</si>
  <si>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</si>
  <si>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</si>
  <si>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</si>
  <si>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</si>
  <si>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</si>
  <si>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</si>
  <si>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</si>
  <si>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</si>
  <si>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</si>
  <si>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</si>
  <si>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</si>
  <si>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</si>
  <si>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</si>
  <si>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</si>
  <si>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</si>
  <si>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</si>
  <si>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</si>
  <si>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</si>
  <si>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</si>
  <si>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</si>
  <si>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</si>
  <si>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</si>
  <si>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</si>
  <si>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</si>
  <si>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</si>
  <si>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</si>
  <si>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</si>
  <si>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</si>
  <si>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</si>
  <si>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</si>
  <si>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</si>
  <si>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</si>
  <si>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</si>
  <si>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</si>
  <si>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</si>
  <si>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</si>
  <si>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</si>
  <si>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</si>
  <si>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</si>
  <si>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</si>
  <si>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</si>
  <si>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</si>
  <si>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</si>
  <si>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</si>
  <si>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</si>
  <si>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</si>
  <si>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</si>
  <si>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</si>
  <si>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</si>
  <si>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</si>
  <si>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</si>
  <si>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</si>
  <si>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</si>
  <si>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</si>
  <si>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</si>
  <si>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</si>
  <si>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</si>
  <si>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</si>
  <si>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</si>
  <si>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</si>
  <si>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</si>
  <si>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</si>
  <si>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</si>
  <si>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</si>
  <si>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</si>
  <si>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</si>
  <si>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</si>
  <si>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</si>
  <si>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</si>
  <si>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</si>
  <si>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</si>
  <si>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</si>
  <si>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</si>
  <si>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</si>
  <si>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</si>
  <si>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</si>
  <si>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</si>
  <si>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</si>
  <si>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</si>
  <si>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</si>
  <si>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</si>
  <si>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</si>
  <si>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</si>
  <si>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</si>
  <si>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</si>
  <si>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</si>
  <si>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</si>
  <si>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</si>
  <si>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</si>
  <si>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</si>
  <si>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</si>
  <si>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</si>
  <si>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</si>
  <si>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</si>
  <si>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</si>
  <si>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</si>
  <si>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</si>
  <si>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</si>
  <si>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</si>
  <si>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</si>
  <si>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</si>
  <si>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</si>
  <si>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</si>
  <si>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</si>
  <si>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</si>
  <si>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</si>
  <si>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</si>
  <si>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</si>
  <si>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</si>
  <si>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</si>
  <si>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</si>
  <si>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</si>
  <si>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</si>
  <si>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</si>
  <si>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</si>
  <si>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</si>
  <si>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</si>
  <si>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</si>
  <si>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</si>
  <si>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</si>
  <si>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</si>
  <si>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</si>
  <si>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</si>
  <si>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</si>
  <si>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</si>
  <si>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</si>
  <si>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</si>
  <si>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</si>
  <si>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</si>
  <si>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</si>
  <si>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</si>
  <si>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</si>
  <si>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</si>
  <si>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</si>
  <si>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</si>
  <si>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</si>
  <si>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</si>
  <si>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</si>
  <si>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</si>
  <si>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</si>
  <si>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</si>
  <si>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</si>
  <si>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</si>
  <si>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</si>
  <si>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</si>
  <si>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</si>
  <si>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</si>
  <si>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</si>
  <si>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</si>
  <si>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</si>
  <si>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</si>
  <si>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</si>
  <si>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</si>
  <si>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</si>
  <si>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</si>
  <si>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</si>
  <si>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</si>
  <si>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</si>
  <si>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</si>
  <si>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</si>
  <si>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</si>
  <si>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</si>
  <si>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</si>
  <si>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</si>
  <si>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</si>
  <si>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</si>
  <si>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</si>
  <si>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</si>
  <si>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</si>
  <si>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</si>
  <si>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</si>
  <si>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</si>
  <si>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</si>
  <si>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</si>
  <si>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</si>
  <si>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</si>
  <si>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</si>
  <si>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</si>
  <si>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</si>
  <si>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</si>
  <si>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</si>
  <si>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</si>
  <si>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</si>
  <si>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</si>
  <si>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</si>
  <si>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</si>
  <si>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</si>
  <si>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</si>
  <si>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</si>
  <si>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</si>
  <si>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</si>
  <si>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</si>
  <si>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</si>
  <si>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</si>
  <si>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</si>
  <si>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</si>
  <si>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</si>
  <si>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</si>
  <si>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</si>
  <si>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</si>
  <si>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</si>
  <si>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</si>
  <si>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</si>
  <si>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</si>
  <si>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</si>
  <si>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</si>
  <si>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</si>
  <si>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</si>
  <si>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</si>
  <si>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</si>
  <si>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</si>
  <si>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</si>
  <si>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</si>
  <si>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</si>
  <si>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</si>
  <si>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</si>
  <si>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</si>
  <si>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</si>
  <si>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</si>
  <si>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</si>
  <si>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</si>
  <si>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</si>
  <si>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</si>
  <si>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</si>
  <si>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</si>
  <si>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</si>
  <si>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</si>
  <si>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</si>
  <si>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</si>
  <si>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</si>
  <si>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</si>
  <si>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</si>
  <si>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</si>
  <si>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</si>
  <si>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</si>
  <si>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</si>
  <si>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</si>
  <si>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</si>
  <si>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</si>
  <si>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</si>
  <si>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</si>
  <si>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</si>
  <si>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</si>
  <si>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</si>
  <si>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</si>
  <si>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</si>
  <si>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</si>
  <si>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</si>
  <si>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</si>
  <si>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</si>
  <si>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</si>
  <si>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</si>
  <si>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</si>
  <si>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</si>
  <si>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</si>
  <si>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</si>
  <si>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</si>
  <si>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</si>
  <si>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</si>
  <si>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</si>
  <si>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</si>
  <si>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</si>
  <si>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</si>
  <si>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</si>
  <si>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</si>
  <si>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</si>
  <si>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</si>
  <si>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</si>
  <si>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</si>
  <si>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</si>
  <si>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</si>
  <si>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</si>
  <si>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</si>
  <si>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</si>
  <si>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</si>
  <si>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</si>
  <si>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</si>
  <si>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</si>
  <si>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</si>
  <si>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</si>
  <si>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</si>
  <si>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</si>
  <si>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</si>
  <si>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</si>
  <si>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</si>
  <si>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</si>
  <si>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</si>
  <si>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</si>
  <si>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</si>
  <si>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</si>
  <si>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</si>
  <si>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</si>
  <si>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</si>
  <si>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</si>
  <si>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</si>
  <si>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</si>
  <si>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</si>
  <si>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</si>
  <si>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</si>
  <si>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</si>
  <si>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</si>
  <si>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</si>
  <si>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</si>
  <si>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</si>
  <si>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</si>
  <si>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</si>
  <si>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</si>
  <si>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</si>
  <si>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</si>
  <si>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</si>
  <si>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</si>
  <si>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</si>
  <si>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</si>
  <si>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</si>
  <si>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</si>
  <si>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</si>
  <si>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</si>
  <si>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</si>
  <si>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</si>
  <si>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</si>
  <si>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</si>
  <si>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</si>
  <si>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</si>
  <si>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</si>
  <si>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</si>
  <si>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</si>
  <si>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</si>
  <si>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</si>
  <si>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</si>
  <si>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</si>
  <si>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</si>
  <si>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</si>
  <si>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</si>
  <si>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</si>
  <si>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</si>
  <si>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</si>
  <si>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</si>
  <si>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</si>
  <si>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</si>
  <si>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</si>
  <si>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</si>
  <si>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</si>
  <si>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</si>
  <si>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</si>
  <si>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</si>
  <si>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</si>
  <si>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</si>
  <si>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</si>
  <si>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</si>
  <si>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</si>
  <si>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</si>
  <si>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</si>
  <si>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</si>
  <si>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</si>
  <si>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</si>
  <si>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</si>
  <si>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</si>
  <si>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</si>
  <si>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</si>
  <si>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</si>
  <si>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</si>
  <si>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</si>
  <si>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</si>
  <si>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</si>
  <si>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</si>
  <si>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</si>
  <si>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</si>
  <si>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</si>
  <si>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</si>
  <si>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</si>
  <si>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</si>
  <si>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</si>
  <si>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</si>
  <si>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</si>
  <si>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</si>
  <si>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</si>
  <si>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</si>
  <si>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</si>
  <si>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</si>
  <si>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</si>
  <si>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</si>
  <si>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</si>
  <si>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</si>
  <si>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</si>
  <si>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</si>
  <si>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</si>
  <si>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</si>
  <si>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</si>
  <si>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</si>
  <si>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</si>
  <si>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</si>
  <si>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</si>
  <si>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</si>
  <si>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</si>
  <si>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</si>
  <si>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</si>
  <si>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</si>
  <si>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</si>
  <si>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</si>
  <si>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</si>
  <si>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</si>
  <si>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</si>
  <si>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</si>
  <si>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</si>
  <si>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</si>
  <si>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</si>
  <si>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</si>
  <si>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</si>
  <si>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</si>
  <si>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</si>
  <si>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</si>
  <si>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</si>
  <si>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</si>
  <si>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</si>
  <si>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</si>
  <si>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</si>
  <si>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</si>
  <si>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</si>
  <si>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</si>
  <si>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</si>
  <si>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</si>
  <si>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</si>
  <si>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</si>
  <si>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</si>
  <si>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</si>
  <si>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</si>
  <si>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</si>
  <si>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</si>
  <si>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</si>
  <si>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</si>
  <si>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</si>
  <si>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</si>
  <si>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</si>
  <si>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</si>
  <si>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</si>
  <si>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</si>
  <si>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</si>
  <si>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</si>
  <si>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</si>
  <si>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</si>
  <si>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</si>
  <si>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</si>
  <si>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</si>
  <si>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</si>
  <si>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</si>
  <si>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</si>
  <si>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</si>
  <si>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</si>
  <si>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</si>
  <si>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</si>
  <si>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</si>
  <si>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</si>
  <si>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</si>
  <si>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</si>
  <si>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</si>
  <si>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</si>
  <si>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</si>
  <si>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</si>
  <si>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</si>
  <si>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</si>
  <si>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</si>
  <si>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</si>
  <si>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</si>
  <si>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</si>
  <si>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</si>
  <si>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</si>
  <si>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</si>
  <si>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</si>
  <si>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</si>
  <si>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</si>
  <si>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</si>
  <si>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</si>
  <si>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</si>
  <si>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</si>
  <si>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</si>
  <si>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</si>
  <si>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</si>
  <si>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</si>
  <si>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</si>
  <si>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</si>
  <si>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</si>
  <si>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</si>
  <si>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</si>
  <si>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</si>
  <si>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</si>
  <si>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</si>
  <si>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</si>
  <si>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</si>
  <si>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</si>
  <si>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</si>
  <si>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</si>
  <si>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</si>
  <si>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</si>
  <si>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</si>
  <si>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</si>
  <si>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</si>
  <si>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</si>
  <si>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</si>
  <si>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</si>
  <si>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</si>
  <si>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</si>
  <si>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</si>
  <si>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</si>
  <si>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</si>
  <si>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</si>
  <si>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</si>
  <si>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</si>
  <si>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</si>
  <si>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</si>
  <si>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</si>
  <si>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</si>
  <si>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</si>
  <si>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</si>
  <si>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</si>
  <si>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</si>
  <si>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</si>
  <si>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</si>
  <si>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</si>
  <si>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</si>
  <si>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</si>
  <si>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</si>
  <si>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</si>
  <si>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</si>
  <si>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</si>
  <si>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</si>
  <si>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</si>
  <si>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</si>
  <si>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</si>
  <si>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</si>
  <si>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</si>
  <si>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</si>
  <si>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</si>
  <si>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</si>
  <si>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</si>
  <si>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</si>
  <si>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</si>
  <si>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</si>
  <si>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</si>
  <si>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</si>
  <si>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</si>
  <si>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</si>
  <si>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</si>
  <si>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</si>
  <si>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</si>
  <si>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</si>
  <si>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</si>
  <si>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</si>
  <si>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</si>
  <si>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</si>
  <si>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</si>
  <si>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</si>
  <si>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</si>
  <si>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</si>
  <si>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</si>
  <si>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</si>
  <si>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</si>
  <si>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</si>
  <si>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</si>
  <si>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</si>
  <si>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</si>
  <si>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</si>
  <si>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2024 год и на плановый период 2025 и 2026 годов"</t>
  </si>
  <si>
    <t>Программа  муниципальных внутренних заимствований Староникольского сельского поселения 
на 2025 год и на плановый период 2026 и 2027 годов</t>
  </si>
  <si>
    <t>31.12.2025</t>
  </si>
  <si>
    <t>31.12.2026</t>
  </si>
  <si>
    <t>от "24" декабря 2023 года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</si>
</sst>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9" fontId="2" fillId="13" borderId="19" xfId="42" applyNumberFormat="1" applyFill="1" applyProtection="1">
      <alignment horizontal="center" vertical="top" shrinkToFit="1"/>
      <protection locked="0"/>
    </xf>
    <xf numFmtId="0" fontId="2" fillId="13" borderId="19" xfId="43" applyNumberFormat="1" applyFill="1" applyProtection="1">
      <alignment horizontal="left" vertical="top" wrapText="1"/>
      <protection locked="0"/>
    </xf>
    <xf numFmtId="4" fontId="2" fillId="13" borderId="19" xfId="44" applyNumberFormat="1" applyFill="1" applyProtection="1">
      <alignment horizontal="right" vertical="top" shrinkToFit="1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7" fillId="10" borderId="0" xfId="0" applyFont="1" applyFill="1" applyAlignment="1">
      <alignment horizontal="center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71" t="s">
        <v>717</v>
      </c>
      <c r="F1" s="271"/>
    </row>
    <row r="2" spans="1:12" ht="93.6" customHeight="1">
      <c r="E2" s="272" t="s">
        <v>810</v>
      </c>
      <c r="F2" s="272"/>
    </row>
    <row r="3" spans="1:12" ht="15.6" customHeight="1">
      <c r="E3" s="271" t="s">
        <v>811</v>
      </c>
      <c r="F3" s="271"/>
    </row>
    <row r="4" spans="1:12" ht="49.9" customHeight="1">
      <c r="A4" s="270" t="s">
        <v>809</v>
      </c>
      <c r="B4" s="270"/>
      <c r="C4" s="270"/>
      <c r="D4" s="270"/>
      <c r="E4" s="270"/>
      <c r="F4" s="270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9" t="s">
        <v>359</v>
      </c>
      <c r="F6" s="269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-3.6519999997835839E-2</v>
      </c>
      <c r="E9" s="69">
        <f>+E10+E15+E23+E32</f>
        <v>3.4799999993992969E-3</v>
      </c>
      <c r="F9" s="69">
        <f>+F10+F15+F23+F32</f>
        <v>-3.6519999999654829E-2</v>
      </c>
      <c r="G9" s="70">
        <f>D9+E9+F9</f>
        <v>-6.9559999998091371E-2</v>
      </c>
    </row>
    <row r="10" spans="1:12" ht="25.5">
      <c r="A10" s="268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8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8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8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8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8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8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8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8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8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8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8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8">
        <v>3</v>
      </c>
      <c r="B23" s="71" t="s">
        <v>618</v>
      </c>
      <c r="C23" s="72" t="s">
        <v>481</v>
      </c>
      <c r="D23" s="73">
        <f>D24+D28</f>
        <v>-3.6519999997835839E-2</v>
      </c>
      <c r="E23" s="73">
        <f t="shared" ref="E23:F23" si="8">E24+E28</f>
        <v>3.4799999993992969E-3</v>
      </c>
      <c r="F23" s="73">
        <f t="shared" si="8"/>
        <v>-3.6519999999654829E-2</v>
      </c>
      <c r="G23" s="70">
        <f t="shared" si="1"/>
        <v>-6.9559999998091371E-2</v>
      </c>
    </row>
    <row r="24" spans="1:7">
      <c r="A24" s="268"/>
      <c r="B24" s="74" t="s">
        <v>482</v>
      </c>
      <c r="C24" s="75" t="s">
        <v>483</v>
      </c>
      <c r="D24" s="76">
        <f>D25</f>
        <v>-16411.8</v>
      </c>
      <c r="E24" s="76">
        <f t="shared" ref="E24:F26" si="9">E25</f>
        <v>-8244.26</v>
      </c>
      <c r="F24" s="76">
        <f t="shared" si="9"/>
        <v>-7448.5</v>
      </c>
      <c r="G24" s="70">
        <f t="shared" si="1"/>
        <v>-32104.559999999998</v>
      </c>
    </row>
    <row r="25" spans="1:7">
      <c r="A25" s="268"/>
      <c r="B25" s="78" t="s">
        <v>616</v>
      </c>
      <c r="C25" s="75" t="s">
        <v>612</v>
      </c>
      <c r="D25" s="76">
        <f>D26</f>
        <v>-16411.8</v>
      </c>
      <c r="E25" s="76">
        <f t="shared" si="9"/>
        <v>-8244.26</v>
      </c>
      <c r="F25" s="76">
        <f t="shared" si="9"/>
        <v>-7448.5</v>
      </c>
      <c r="G25" s="70">
        <f t="shared" si="1"/>
        <v>-32104.559999999998</v>
      </c>
    </row>
    <row r="26" spans="1:7">
      <c r="A26" s="268"/>
      <c r="B26" s="78" t="s">
        <v>615</v>
      </c>
      <c r="C26" s="75" t="s">
        <v>610</v>
      </c>
      <c r="D26" s="76">
        <f>D27</f>
        <v>-16411.8</v>
      </c>
      <c r="E26" s="76">
        <f t="shared" si="9"/>
        <v>-8244.26</v>
      </c>
      <c r="F26" s="76">
        <f t="shared" si="9"/>
        <v>-7448.5</v>
      </c>
      <c r="G26" s="70">
        <f t="shared" si="1"/>
        <v>-32104.559999999998</v>
      </c>
    </row>
    <row r="27" spans="1:7" ht="25.5">
      <c r="A27" s="268"/>
      <c r="B27" s="74" t="s">
        <v>617</v>
      </c>
      <c r="C27" s="75" t="s">
        <v>484</v>
      </c>
      <c r="D27" s="76">
        <f>-(Доходы!C9+Источники!D18)</f>
        <v>-16411.8</v>
      </c>
      <c r="E27" s="76">
        <f>-(Доходы!D9+Источники!E18)</f>
        <v>-8244.26</v>
      </c>
      <c r="F27" s="76">
        <f>-(Доходы!E9+Источники!F18)</f>
        <v>-7448.5</v>
      </c>
      <c r="G27" s="70">
        <f t="shared" si="1"/>
        <v>-32104.559999999998</v>
      </c>
    </row>
    <row r="28" spans="1:7">
      <c r="A28" s="268"/>
      <c r="B28" s="74" t="s">
        <v>485</v>
      </c>
      <c r="C28" s="75" t="s">
        <v>486</v>
      </c>
      <c r="D28" s="76">
        <f>D29</f>
        <v>16411.763480000001</v>
      </c>
      <c r="E28" s="76">
        <f t="shared" ref="E28:F30" si="10">E29</f>
        <v>8244.2634799999996</v>
      </c>
      <c r="F28" s="76">
        <f t="shared" si="10"/>
        <v>7448.4634800000003</v>
      </c>
      <c r="G28" s="70">
        <f t="shared" si="1"/>
        <v>32104.490440000001</v>
      </c>
    </row>
    <row r="29" spans="1:7">
      <c r="A29" s="268"/>
      <c r="B29" s="78" t="s">
        <v>609</v>
      </c>
      <c r="C29" s="75" t="s">
        <v>608</v>
      </c>
      <c r="D29" s="76">
        <f>D30</f>
        <v>16411.763480000001</v>
      </c>
      <c r="E29" s="76">
        <f t="shared" si="10"/>
        <v>8244.2634799999996</v>
      </c>
      <c r="F29" s="76">
        <f t="shared" si="10"/>
        <v>7448.4634800000003</v>
      </c>
      <c r="G29" s="70">
        <f t="shared" si="1"/>
        <v>32104.490440000001</v>
      </c>
    </row>
    <row r="30" spans="1:7">
      <c r="A30" s="268"/>
      <c r="B30" s="78" t="s">
        <v>614</v>
      </c>
      <c r="C30" s="75" t="s">
        <v>611</v>
      </c>
      <c r="D30" s="76">
        <f>D31</f>
        <v>16411.763480000001</v>
      </c>
      <c r="E30" s="76">
        <f t="shared" si="10"/>
        <v>8244.2634799999996</v>
      </c>
      <c r="F30" s="76">
        <f t="shared" si="10"/>
        <v>7448.4634800000003</v>
      </c>
      <c r="G30" s="70">
        <f t="shared" si="1"/>
        <v>32104.490440000001</v>
      </c>
    </row>
    <row r="31" spans="1:7" ht="25.5">
      <c r="A31" s="268"/>
      <c r="B31" s="74" t="s">
        <v>613</v>
      </c>
      <c r="C31" s="75" t="s">
        <v>487</v>
      </c>
      <c r="D31" s="76">
        <f>Ведомственная!G10+Источники!D21</f>
        <v>16411.763480000001</v>
      </c>
      <c r="E31" s="76">
        <f>Ведомственная!H10+Источники!E21+'Бюджетная роспись'!M551/1000</f>
        <v>8244.2634799999996</v>
      </c>
      <c r="F31" s="76">
        <f>Ведомственная!I10+Источники!F21+'Бюджетная роспись'!N551/1000</f>
        <v>7448.4634800000003</v>
      </c>
      <c r="G31" s="70">
        <f t="shared" si="1"/>
        <v>32104.490440000001</v>
      </c>
    </row>
    <row r="32" spans="1:7" ht="25.5">
      <c r="A32" s="268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8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8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8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8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8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8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8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13" t="s">
        <v>684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3.5" thickBot="1">
      <c r="A3" s="40"/>
      <c r="B3" s="40"/>
      <c r="C3" s="40"/>
      <c r="D3" s="40"/>
      <c r="E3" s="40"/>
      <c r="F3" s="314"/>
      <c r="G3" s="314"/>
      <c r="H3" s="40"/>
      <c r="I3" s="41"/>
      <c r="J3" s="42"/>
      <c r="K3" s="42"/>
    </row>
    <row r="4" spans="1:11" ht="13.5" thickBot="1">
      <c r="A4" s="315" t="s">
        <v>647</v>
      </c>
      <c r="B4" s="317" t="s">
        <v>648</v>
      </c>
      <c r="C4" s="320" t="s">
        <v>649</v>
      </c>
      <c r="D4" s="322" t="s">
        <v>650</v>
      </c>
      <c r="E4" s="322"/>
      <c r="F4" s="322"/>
      <c r="G4" s="322"/>
      <c r="H4" s="322"/>
      <c r="I4" s="322"/>
      <c r="J4" s="322"/>
      <c r="K4" s="322"/>
    </row>
    <row r="5" spans="1:11" ht="13.5" thickBot="1">
      <c r="A5" s="316"/>
      <c r="B5" s="318"/>
      <c r="C5" s="321"/>
      <c r="D5" s="323" t="s">
        <v>651</v>
      </c>
      <c r="E5" s="323"/>
      <c r="F5" s="323"/>
      <c r="G5" s="323"/>
      <c r="H5" s="323"/>
      <c r="I5" s="323"/>
      <c r="J5" s="323"/>
      <c r="K5" s="323"/>
    </row>
    <row r="6" spans="1:11" ht="13.5" thickBot="1">
      <c r="A6" s="316"/>
      <c r="B6" s="319"/>
      <c r="C6" s="321"/>
      <c r="D6" s="323" t="s">
        <v>652</v>
      </c>
      <c r="E6" s="32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2" t="s">
        <v>653</v>
      </c>
      <c r="B8" s="310" t="s">
        <v>685</v>
      </c>
      <c r="C8" s="311" t="s">
        <v>687</v>
      </c>
      <c r="D8" s="43" t="s">
        <v>652</v>
      </c>
      <c r="E8" s="49">
        <f>E13+E38+E53+E68</f>
        <v>38743.653919999997</v>
      </c>
      <c r="F8" s="49">
        <f t="shared" ref="F8:K8" si="0">F13+F38+F53+F68</f>
        <v>0</v>
      </c>
      <c r="G8" s="49">
        <f t="shared" si="0"/>
        <v>0</v>
      </c>
      <c r="H8" s="49">
        <f t="shared" si="0"/>
        <v>16411.763480000001</v>
      </c>
      <c r="I8" s="49">
        <f t="shared" si="0"/>
        <v>8086.36348</v>
      </c>
      <c r="J8" s="49">
        <f t="shared" si="0"/>
        <v>7122.7634800000005</v>
      </c>
      <c r="K8" s="49">
        <f t="shared" si="0"/>
        <v>7122.7634800000005</v>
      </c>
    </row>
    <row r="9" spans="1:11" ht="26.25" thickBot="1">
      <c r="A9" s="312"/>
      <c r="B9" s="310"/>
      <c r="C9" s="311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2"/>
      <c r="B10" s="310"/>
      <c r="C10" s="311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2"/>
      <c r="B11" s="310"/>
      <c r="C11" s="311"/>
      <c r="D11" s="43" t="s">
        <v>656</v>
      </c>
      <c r="E11" s="49">
        <f t="shared" si="1"/>
        <v>38743.653919999997</v>
      </c>
      <c r="F11" s="49">
        <f t="shared" si="1"/>
        <v>0</v>
      </c>
      <c r="G11" s="49">
        <f t="shared" si="1"/>
        <v>0</v>
      </c>
      <c r="H11" s="49">
        <f t="shared" si="1"/>
        <v>16411.763480000001</v>
      </c>
      <c r="I11" s="49">
        <f t="shared" si="1"/>
        <v>8086.36348</v>
      </c>
      <c r="J11" s="49">
        <f t="shared" si="1"/>
        <v>7122.7634800000005</v>
      </c>
      <c r="K11" s="49">
        <f t="shared" si="1"/>
        <v>7122.7634800000005</v>
      </c>
    </row>
    <row r="12" spans="1:11" ht="26.25" thickBot="1">
      <c r="A12" s="312"/>
      <c r="B12" s="310"/>
      <c r="C12" s="311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2" t="s">
        <v>658</v>
      </c>
      <c r="B13" s="310" t="s">
        <v>659</v>
      </c>
      <c r="C13" s="311" t="s">
        <v>687</v>
      </c>
      <c r="D13" s="43" t="s">
        <v>652</v>
      </c>
      <c r="E13" s="50">
        <f>E18+E23+E28+E33</f>
        <v>26208.93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8414.49</v>
      </c>
      <c r="I13" s="50">
        <f t="shared" si="2"/>
        <v>6616</v>
      </c>
      <c r="J13" s="50">
        <f t="shared" si="2"/>
        <v>5589.22</v>
      </c>
      <c r="K13" s="50">
        <f t="shared" si="2"/>
        <v>5589.22</v>
      </c>
    </row>
    <row r="14" spans="1:11" ht="26.25" thickBot="1">
      <c r="A14" s="312"/>
      <c r="B14" s="310"/>
      <c r="C14" s="311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2"/>
      <c r="B15" s="310"/>
      <c r="C15" s="311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2"/>
      <c r="B16" s="310"/>
      <c r="C16" s="311"/>
      <c r="D16" s="43" t="s">
        <v>656</v>
      </c>
      <c r="E16" s="50">
        <f t="shared" si="3"/>
        <v>26208.93</v>
      </c>
      <c r="F16" s="50">
        <f t="shared" si="3"/>
        <v>0</v>
      </c>
      <c r="G16" s="50">
        <f t="shared" si="3"/>
        <v>0</v>
      </c>
      <c r="H16" s="50">
        <f t="shared" si="3"/>
        <v>8414.49</v>
      </c>
      <c r="I16" s="50">
        <f t="shared" si="3"/>
        <v>6616</v>
      </c>
      <c r="J16" s="50">
        <f t="shared" si="3"/>
        <v>5589.22</v>
      </c>
      <c r="K16" s="50">
        <f t="shared" si="3"/>
        <v>5589.22</v>
      </c>
    </row>
    <row r="17" spans="1:11" ht="26.25" thickBot="1">
      <c r="A17" s="312"/>
      <c r="B17" s="310"/>
      <c r="C17" s="311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2" t="s">
        <v>660</v>
      </c>
      <c r="B18" s="310" t="s">
        <v>661</v>
      </c>
      <c r="C18" s="311" t="s">
        <v>687</v>
      </c>
      <c r="D18" s="43" t="s">
        <v>652</v>
      </c>
      <c r="E18" s="51">
        <f>E19+E20+E21+E22</f>
        <v>19292.43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4884.29</v>
      </c>
      <c r="I18" s="51">
        <f t="shared" si="4"/>
        <v>5494.7</v>
      </c>
      <c r="J18" s="51">
        <f t="shared" si="4"/>
        <v>4456.72</v>
      </c>
      <c r="K18" s="51">
        <f t="shared" si="4"/>
        <v>4456.72</v>
      </c>
    </row>
    <row r="19" spans="1:11" ht="26.25" thickBot="1">
      <c r="A19" s="312"/>
      <c r="B19" s="310"/>
      <c r="C19" s="311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2"/>
      <c r="B20" s="310"/>
      <c r="C20" s="311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2"/>
      <c r="B21" s="310"/>
      <c r="C21" s="311"/>
      <c r="D21" s="43" t="s">
        <v>656</v>
      </c>
      <c r="E21" s="51">
        <f>F21+G21+H21+I21+J21+K21</f>
        <v>19292.43</v>
      </c>
      <c r="F21" s="51"/>
      <c r="G21" s="51"/>
      <c r="H21" s="51">
        <f>Программная!F12</f>
        <v>4884.29</v>
      </c>
      <c r="I21" s="51">
        <f>Программная!G12</f>
        <v>5494.7</v>
      </c>
      <c r="J21" s="51">
        <f>Программная!H12</f>
        <v>4456.72</v>
      </c>
      <c r="K21" s="51">
        <f>J21</f>
        <v>4456.72</v>
      </c>
    </row>
    <row r="22" spans="1:11" ht="26.25" thickBot="1">
      <c r="A22" s="312"/>
      <c r="B22" s="310"/>
      <c r="C22" s="311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7" t="s">
        <v>662</v>
      </c>
      <c r="B23" s="310" t="s">
        <v>663</v>
      </c>
      <c r="C23" s="311" t="s">
        <v>687</v>
      </c>
      <c r="D23" s="43" t="s">
        <v>652</v>
      </c>
      <c r="E23" s="51">
        <f>E24+E25+E26+E27</f>
        <v>2147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1620.7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08"/>
      <c r="B24" s="310"/>
      <c r="C24" s="311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8"/>
      <c r="B25" s="310"/>
      <c r="C25" s="311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8"/>
      <c r="B26" s="310"/>
      <c r="C26" s="311"/>
      <c r="D26" s="43" t="s">
        <v>656</v>
      </c>
      <c r="E26" s="51">
        <f>F26+G26+H26+I26+J26+K26</f>
        <v>2147</v>
      </c>
      <c r="F26" s="51"/>
      <c r="G26" s="51"/>
      <c r="H26" s="51">
        <f>Программная!F23</f>
        <v>1620.7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09"/>
      <c r="B27" s="310"/>
      <c r="C27" s="311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7" t="s">
        <v>664</v>
      </c>
      <c r="B28" s="310" t="s">
        <v>665</v>
      </c>
      <c r="C28" s="311" t="s">
        <v>687</v>
      </c>
      <c r="D28" s="43" t="s">
        <v>652</v>
      </c>
      <c r="E28" s="51">
        <f>E29+E30+E31+E32</f>
        <v>1014.5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1014.5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8"/>
      <c r="B29" s="310"/>
      <c r="C29" s="311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8"/>
      <c r="B30" s="310"/>
      <c r="C30" s="311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8"/>
      <c r="B31" s="310"/>
      <c r="C31" s="311"/>
      <c r="D31" s="43" t="s">
        <v>656</v>
      </c>
      <c r="E31" s="51">
        <f>F31+G31+H31+I31+J31+K31</f>
        <v>1014.5</v>
      </c>
      <c r="F31" s="51"/>
      <c r="G31" s="51"/>
      <c r="H31" s="51">
        <f>Программная!F39</f>
        <v>1014.5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9"/>
      <c r="B32" s="310"/>
      <c r="C32" s="311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7" t="s">
        <v>666</v>
      </c>
      <c r="B33" s="310" t="s">
        <v>667</v>
      </c>
      <c r="C33" s="311" t="s">
        <v>687</v>
      </c>
      <c r="D33" s="43" t="s">
        <v>652</v>
      </c>
      <c r="E33" s="51">
        <f>E34+E35+E36+E37</f>
        <v>3755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895</v>
      </c>
      <c r="I33" s="51">
        <f t="shared" si="7"/>
        <v>950</v>
      </c>
      <c r="J33" s="51">
        <f t="shared" si="7"/>
        <v>955</v>
      </c>
      <c r="K33" s="51">
        <f t="shared" si="7"/>
        <v>955</v>
      </c>
    </row>
    <row r="34" spans="1:11" ht="26.25" thickBot="1">
      <c r="A34" s="308"/>
      <c r="B34" s="310"/>
      <c r="C34" s="311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8"/>
      <c r="B35" s="310"/>
      <c r="C35" s="311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8"/>
      <c r="B36" s="310"/>
      <c r="C36" s="311"/>
      <c r="D36" s="43" t="s">
        <v>656</v>
      </c>
      <c r="E36" s="51">
        <f>F36+G36+H36+I36+J36+K36</f>
        <v>3755</v>
      </c>
      <c r="F36" s="51"/>
      <c r="G36" s="51"/>
      <c r="H36" s="51">
        <f>Программная!F49</f>
        <v>895</v>
      </c>
      <c r="I36" s="51">
        <f>Программная!G49</f>
        <v>950</v>
      </c>
      <c r="J36" s="51">
        <f>Программная!H49</f>
        <v>955</v>
      </c>
      <c r="K36" s="51">
        <f>J36</f>
        <v>955</v>
      </c>
    </row>
    <row r="37" spans="1:11" ht="26.25" thickBot="1">
      <c r="A37" s="309"/>
      <c r="B37" s="310"/>
      <c r="C37" s="311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2" t="s">
        <v>668</v>
      </c>
      <c r="B38" s="310" t="s">
        <v>669</v>
      </c>
      <c r="C38" s="311" t="s">
        <v>687</v>
      </c>
      <c r="D38" s="43" t="s">
        <v>652</v>
      </c>
      <c r="E38" s="50">
        <f>E43+E48</f>
        <v>1477.1</v>
      </c>
      <c r="F38" s="50">
        <f t="shared" ref="F38:K38" si="8">F43+F48</f>
        <v>0</v>
      </c>
      <c r="G38" s="50">
        <f t="shared" si="8"/>
        <v>0</v>
      </c>
      <c r="H38" s="50">
        <f t="shared" si="8"/>
        <v>1477.1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2"/>
      <c r="B39" s="310"/>
      <c r="C39" s="311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2"/>
      <c r="B40" s="310"/>
      <c r="C40" s="311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2"/>
      <c r="B41" s="310"/>
      <c r="C41" s="311"/>
      <c r="D41" s="43" t="s">
        <v>656</v>
      </c>
      <c r="E41" s="50">
        <f t="shared" si="9"/>
        <v>1477.1</v>
      </c>
      <c r="F41" s="50">
        <f t="shared" si="9"/>
        <v>0</v>
      </c>
      <c r="G41" s="50">
        <f t="shared" si="9"/>
        <v>0</v>
      </c>
      <c r="H41" s="50">
        <f t="shared" si="9"/>
        <v>1477.1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2"/>
      <c r="B42" s="310"/>
      <c r="C42" s="311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2" t="s">
        <v>670</v>
      </c>
      <c r="B43" s="307" t="s">
        <v>686</v>
      </c>
      <c r="C43" s="311" t="s">
        <v>687</v>
      </c>
      <c r="D43" s="43" t="s">
        <v>652</v>
      </c>
      <c r="E43" s="51">
        <f>E44+E45+E46+E47</f>
        <v>1477.1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1477.1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2"/>
      <c r="B44" s="308"/>
      <c r="C44" s="311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2"/>
      <c r="B45" s="308"/>
      <c r="C45" s="311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2"/>
      <c r="B46" s="308"/>
      <c r="C46" s="311"/>
      <c r="D46" s="43" t="s">
        <v>656</v>
      </c>
      <c r="E46" s="51">
        <f>F46+G46+H46+I46+J46+K46</f>
        <v>1477.1</v>
      </c>
      <c r="F46" s="51"/>
      <c r="G46" s="51"/>
      <c r="H46" s="51">
        <f>Программная!F69</f>
        <v>1477.1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2"/>
      <c r="B47" s="309"/>
      <c r="C47" s="311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7" t="s">
        <v>671</v>
      </c>
      <c r="B48" s="307" t="s">
        <v>643</v>
      </c>
      <c r="C48" s="311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8"/>
      <c r="B49" s="308"/>
      <c r="C49" s="311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8"/>
      <c r="B50" s="308"/>
      <c r="C50" s="311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8"/>
      <c r="B51" s="308"/>
      <c r="C51" s="311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9"/>
      <c r="B52" s="309"/>
      <c r="C52" s="311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2" t="s">
        <v>672</v>
      </c>
      <c r="B53" s="310" t="s">
        <v>673</v>
      </c>
      <c r="C53" s="311" t="s">
        <v>687</v>
      </c>
      <c r="D53" s="43" t="s">
        <v>652</v>
      </c>
      <c r="E53" s="50">
        <f>E58+E63</f>
        <v>4492.9109200000003</v>
      </c>
      <c r="F53" s="50">
        <f t="shared" ref="F53:K53" si="12">F58+F63</f>
        <v>0</v>
      </c>
      <c r="G53" s="50">
        <f t="shared" si="12"/>
        <v>0</v>
      </c>
      <c r="H53" s="50">
        <f t="shared" si="12"/>
        <v>2057.5702300000003</v>
      </c>
      <c r="I53" s="50">
        <f t="shared" si="12"/>
        <v>820.86023</v>
      </c>
      <c r="J53" s="50">
        <f t="shared" si="12"/>
        <v>807.24023</v>
      </c>
      <c r="K53" s="50">
        <f t="shared" si="12"/>
        <v>807.24023</v>
      </c>
    </row>
    <row r="54" spans="1:11" ht="26.25" thickBot="1">
      <c r="A54" s="312"/>
      <c r="B54" s="310"/>
      <c r="C54" s="311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2"/>
      <c r="B55" s="310"/>
      <c r="C55" s="311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2"/>
      <c r="B56" s="310"/>
      <c r="C56" s="311"/>
      <c r="D56" s="43" t="s">
        <v>656</v>
      </c>
      <c r="E56" s="50">
        <f t="shared" si="13"/>
        <v>4492.9109200000003</v>
      </c>
      <c r="F56" s="50">
        <f t="shared" si="13"/>
        <v>0</v>
      </c>
      <c r="G56" s="50">
        <f t="shared" si="13"/>
        <v>0</v>
      </c>
      <c r="H56" s="50">
        <f t="shared" si="13"/>
        <v>2057.5702300000003</v>
      </c>
      <c r="I56" s="50">
        <f t="shared" si="13"/>
        <v>820.86023</v>
      </c>
      <c r="J56" s="50">
        <f t="shared" si="13"/>
        <v>807.24023</v>
      </c>
      <c r="K56" s="50">
        <f t="shared" si="13"/>
        <v>807.24023</v>
      </c>
    </row>
    <row r="57" spans="1:11" ht="26.25" thickBot="1">
      <c r="A57" s="312"/>
      <c r="B57" s="310"/>
      <c r="C57" s="311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2" t="s">
        <v>674</v>
      </c>
      <c r="B58" s="310" t="s">
        <v>675</v>
      </c>
      <c r="C58" s="311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2"/>
      <c r="B59" s="310"/>
      <c r="C59" s="311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2"/>
      <c r="B60" s="310"/>
      <c r="C60" s="311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2"/>
      <c r="B61" s="310"/>
      <c r="C61" s="311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2"/>
      <c r="B62" s="310"/>
      <c r="C62" s="311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7" t="s">
        <v>676</v>
      </c>
      <c r="B63" s="310" t="s">
        <v>677</v>
      </c>
      <c r="C63" s="311" t="s">
        <v>687</v>
      </c>
      <c r="D63" s="43" t="s">
        <v>652</v>
      </c>
      <c r="E63" s="51">
        <f>E64+E65+E66+E67</f>
        <v>4492.9109200000003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2057.5702300000003</v>
      </c>
      <c r="I63" s="51">
        <f t="shared" si="15"/>
        <v>820.86023</v>
      </c>
      <c r="J63" s="51">
        <f t="shared" si="15"/>
        <v>807.24023</v>
      </c>
      <c r="K63" s="51">
        <f t="shared" si="15"/>
        <v>807.24023</v>
      </c>
    </row>
    <row r="64" spans="1:11" ht="26.25" thickBot="1">
      <c r="A64" s="308"/>
      <c r="B64" s="310"/>
      <c r="C64" s="311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8"/>
      <c r="B65" s="310"/>
      <c r="C65" s="311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8"/>
      <c r="B66" s="310"/>
      <c r="C66" s="311"/>
      <c r="D66" s="43" t="s">
        <v>656</v>
      </c>
      <c r="E66" s="51">
        <f>F66+G66+H66+I66+J66+K66</f>
        <v>4492.9109200000003</v>
      </c>
      <c r="F66" s="51"/>
      <c r="G66" s="51"/>
      <c r="H66" s="51">
        <f>Программная!F102</f>
        <v>2057.5702300000003</v>
      </c>
      <c r="I66" s="51">
        <f>Программная!G102</f>
        <v>820.86023</v>
      </c>
      <c r="J66" s="51">
        <f>Программная!H102</f>
        <v>807.24023</v>
      </c>
      <c r="K66" s="51">
        <f>J66</f>
        <v>807.24023</v>
      </c>
    </row>
    <row r="67" spans="1:11" ht="26.25" thickBot="1">
      <c r="A67" s="309"/>
      <c r="B67" s="310"/>
      <c r="C67" s="311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2" t="s">
        <v>678</v>
      </c>
      <c r="B68" s="310" t="s">
        <v>679</v>
      </c>
      <c r="C68" s="311" t="s">
        <v>687</v>
      </c>
      <c r="D68" s="43" t="s">
        <v>652</v>
      </c>
      <c r="E68" s="50">
        <f>E73+E78</f>
        <v>6564.7129999999997</v>
      </c>
      <c r="F68" s="50">
        <f t="shared" ref="F68:K68" si="16">F73+F78</f>
        <v>0</v>
      </c>
      <c r="G68" s="50">
        <f t="shared" si="16"/>
        <v>0</v>
      </c>
      <c r="H68" s="50">
        <f t="shared" si="16"/>
        <v>4462.6032500000001</v>
      </c>
      <c r="I68" s="50">
        <f t="shared" si="16"/>
        <v>649.50325000000009</v>
      </c>
      <c r="J68" s="50">
        <f t="shared" si="16"/>
        <v>726.30325000000005</v>
      </c>
      <c r="K68" s="50">
        <f t="shared" si="16"/>
        <v>726.30325000000005</v>
      </c>
    </row>
    <row r="69" spans="1:11" ht="26.25" thickBot="1">
      <c r="A69" s="312"/>
      <c r="B69" s="310"/>
      <c r="C69" s="311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2"/>
      <c r="B70" s="310"/>
      <c r="C70" s="311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2"/>
      <c r="B71" s="310"/>
      <c r="C71" s="311"/>
      <c r="D71" s="43" t="s">
        <v>656</v>
      </c>
      <c r="E71" s="50">
        <f t="shared" si="17"/>
        <v>6564.7129999999997</v>
      </c>
      <c r="F71" s="50">
        <f t="shared" si="17"/>
        <v>0</v>
      </c>
      <c r="G71" s="50">
        <f t="shared" si="17"/>
        <v>0</v>
      </c>
      <c r="H71" s="50">
        <f t="shared" si="17"/>
        <v>4462.6032500000001</v>
      </c>
      <c r="I71" s="50">
        <f t="shared" si="17"/>
        <v>649.50325000000009</v>
      </c>
      <c r="J71" s="50">
        <f t="shared" si="17"/>
        <v>726.30325000000005</v>
      </c>
      <c r="K71" s="50">
        <f t="shared" si="17"/>
        <v>726.30325000000005</v>
      </c>
    </row>
    <row r="72" spans="1:11" ht="26.25" thickBot="1">
      <c r="A72" s="312"/>
      <c r="B72" s="310"/>
      <c r="C72" s="311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2" t="s">
        <v>680</v>
      </c>
      <c r="B73" s="310" t="s">
        <v>681</v>
      </c>
      <c r="C73" s="311" t="s">
        <v>687</v>
      </c>
      <c r="D73" s="43" t="s">
        <v>652</v>
      </c>
      <c r="E73" s="51">
        <f>E74+E75+E76+E77</f>
        <v>6099.5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4346.3</v>
      </c>
      <c r="I73" s="51">
        <f t="shared" si="18"/>
        <v>533.20000000000005</v>
      </c>
      <c r="J73" s="51">
        <f t="shared" si="18"/>
        <v>610</v>
      </c>
      <c r="K73" s="51">
        <f t="shared" si="18"/>
        <v>610</v>
      </c>
    </row>
    <row r="74" spans="1:11" ht="26.25" thickBot="1">
      <c r="A74" s="312"/>
      <c r="B74" s="310"/>
      <c r="C74" s="311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2"/>
      <c r="B75" s="310"/>
      <c r="C75" s="311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2"/>
      <c r="B76" s="310"/>
      <c r="C76" s="311"/>
      <c r="D76" s="43" t="s">
        <v>656</v>
      </c>
      <c r="E76" s="51">
        <f>F76+G76+H76+I76+J76+K76</f>
        <v>6099.5</v>
      </c>
      <c r="F76" s="51"/>
      <c r="G76" s="51"/>
      <c r="H76" s="51">
        <f>Программная!F144</f>
        <v>4346.3</v>
      </c>
      <c r="I76" s="51">
        <f>Программная!G144</f>
        <v>533.20000000000005</v>
      </c>
      <c r="J76" s="51">
        <f>Программная!H144</f>
        <v>610</v>
      </c>
      <c r="K76" s="51">
        <f>J76</f>
        <v>610</v>
      </c>
    </row>
    <row r="77" spans="1:11" ht="26.25" thickBot="1">
      <c r="A77" s="312"/>
      <c r="B77" s="310"/>
      <c r="C77" s="311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7" t="s">
        <v>682</v>
      </c>
      <c r="B78" s="310" t="s">
        <v>683</v>
      </c>
      <c r="C78" s="311" t="s">
        <v>687</v>
      </c>
      <c r="D78" s="43" t="s">
        <v>652</v>
      </c>
      <c r="E78" s="51">
        <f>E79+E80+E81+E82</f>
        <v>465.21300000000002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116.30325000000001</v>
      </c>
      <c r="I78" s="51">
        <f t="shared" si="19"/>
        <v>116.30325000000001</v>
      </c>
      <c r="J78" s="51">
        <f t="shared" si="19"/>
        <v>116.30325000000001</v>
      </c>
      <c r="K78" s="51">
        <f t="shared" si="19"/>
        <v>116.30325000000001</v>
      </c>
    </row>
    <row r="79" spans="1:11" ht="26.25" thickBot="1">
      <c r="A79" s="308"/>
      <c r="B79" s="310"/>
      <c r="C79" s="311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8"/>
      <c r="B80" s="310"/>
      <c r="C80" s="311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8"/>
      <c r="B81" s="310"/>
      <c r="C81" s="311"/>
      <c r="D81" s="43" t="s">
        <v>656</v>
      </c>
      <c r="E81" s="51">
        <f>F81+G81+H81+I81+J81+K81</f>
        <v>465.21300000000002</v>
      </c>
      <c r="F81" s="51"/>
      <c r="G81" s="51"/>
      <c r="H81" s="51">
        <f>Программная!F154</f>
        <v>116.30325000000001</v>
      </c>
      <c r="I81" s="51">
        <f>Программная!G154</f>
        <v>116.30325000000001</v>
      </c>
      <c r="J81" s="51">
        <f>Программная!H154</f>
        <v>116.30325000000001</v>
      </c>
      <c r="K81" s="51">
        <f>J81</f>
        <v>116.30325000000001</v>
      </c>
    </row>
    <row r="82" spans="1:11" ht="26.25" thickBot="1">
      <c r="A82" s="309"/>
      <c r="B82" s="310"/>
      <c r="C82" s="311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4" t="s">
        <v>715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2" ht="16.5" thickBot="1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</row>
    <row r="3" spans="1:12" ht="15.75" thickBot="1">
      <c r="A3" s="335" t="s">
        <v>648</v>
      </c>
      <c r="B3" s="335" t="s">
        <v>689</v>
      </c>
      <c r="C3" s="335"/>
      <c r="D3" s="335" t="s">
        <v>690</v>
      </c>
      <c r="E3" s="335"/>
      <c r="F3" s="335" t="s">
        <v>691</v>
      </c>
      <c r="G3" s="335"/>
      <c r="H3" s="335"/>
      <c r="I3" s="335"/>
      <c r="J3" s="335"/>
      <c r="K3" s="335"/>
      <c r="L3" s="335" t="s">
        <v>692</v>
      </c>
    </row>
    <row r="4" spans="1:12" ht="27" thickBot="1">
      <c r="A4" s="335"/>
      <c r="B4" s="43" t="s">
        <v>693</v>
      </c>
      <c r="C4" s="45" t="s">
        <v>694</v>
      </c>
      <c r="D4" s="335"/>
      <c r="E4" s="335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5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8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38743.653920000004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16411.763480000001</v>
      </c>
      <c r="I6" s="47">
        <f t="shared" si="0"/>
        <v>8086.36348</v>
      </c>
      <c r="J6" s="47">
        <f t="shared" si="0"/>
        <v>7122.7634800000005</v>
      </c>
      <c r="K6" s="47">
        <f t="shared" si="0"/>
        <v>7122.7634800000005</v>
      </c>
      <c r="L6" s="331" t="s">
        <v>698</v>
      </c>
    </row>
    <row r="7" spans="1:12" ht="27" thickBot="1">
      <c r="A7" s="329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2"/>
    </row>
    <row r="8" spans="1:12" ht="27" thickBot="1">
      <c r="A8" s="329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2"/>
    </row>
    <row r="9" spans="1:12" ht="27" thickBot="1">
      <c r="A9" s="329"/>
      <c r="B9" s="45" t="s">
        <v>695</v>
      </c>
      <c r="C9" s="45" t="s">
        <v>696</v>
      </c>
      <c r="D9" s="45" t="s">
        <v>699</v>
      </c>
      <c r="E9" s="46">
        <f t="shared" si="1"/>
        <v>38743.653920000004</v>
      </c>
      <c r="F9" s="47">
        <f t="shared" si="0"/>
        <v>0</v>
      </c>
      <c r="G9" s="47">
        <f t="shared" si="0"/>
        <v>0</v>
      </c>
      <c r="H9" s="47">
        <f t="shared" si="0"/>
        <v>16411.763480000001</v>
      </c>
      <c r="I9" s="47">
        <f t="shared" si="0"/>
        <v>8086.36348</v>
      </c>
      <c r="J9" s="47">
        <f t="shared" si="0"/>
        <v>7122.7634800000005</v>
      </c>
      <c r="K9" s="47">
        <f t="shared" si="0"/>
        <v>7122.7634800000005</v>
      </c>
      <c r="L9" s="332"/>
    </row>
    <row r="10" spans="1:12" ht="27" thickBot="1">
      <c r="A10" s="330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3"/>
    </row>
    <row r="11" spans="1:12" ht="15.75" thickBot="1">
      <c r="A11" s="324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26208.93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8414.49</v>
      </c>
      <c r="I11" s="46">
        <f t="shared" si="2"/>
        <v>6616</v>
      </c>
      <c r="J11" s="46">
        <f t="shared" si="2"/>
        <v>5589.22</v>
      </c>
      <c r="K11" s="46">
        <f t="shared" si="2"/>
        <v>5589.22</v>
      </c>
      <c r="L11" s="327" t="s">
        <v>698</v>
      </c>
    </row>
    <row r="12" spans="1:12" ht="27" thickBot="1">
      <c r="A12" s="325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7"/>
    </row>
    <row r="13" spans="1:12" ht="27" thickBot="1">
      <c r="A13" s="325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7"/>
    </row>
    <row r="14" spans="1:12" ht="27" thickBot="1">
      <c r="A14" s="325"/>
      <c r="B14" s="45" t="s">
        <v>695</v>
      </c>
      <c r="C14" s="45" t="s">
        <v>696</v>
      </c>
      <c r="D14" s="45" t="s">
        <v>699</v>
      </c>
      <c r="E14" s="46">
        <f t="shared" si="1"/>
        <v>26208.93</v>
      </c>
      <c r="F14" s="46">
        <f t="shared" si="2"/>
        <v>0</v>
      </c>
      <c r="G14" s="46">
        <f t="shared" si="2"/>
        <v>0</v>
      </c>
      <c r="H14" s="46">
        <f t="shared" si="2"/>
        <v>8414.49</v>
      </c>
      <c r="I14" s="46">
        <f t="shared" si="2"/>
        <v>6616</v>
      </c>
      <c r="J14" s="46">
        <f t="shared" si="2"/>
        <v>5589.22</v>
      </c>
      <c r="K14" s="46">
        <f t="shared" si="2"/>
        <v>5589.22</v>
      </c>
      <c r="L14" s="327"/>
    </row>
    <row r="15" spans="1:12" ht="27" thickBot="1">
      <c r="A15" s="326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7"/>
    </row>
    <row r="16" spans="1:12" ht="15.75" thickBot="1">
      <c r="A16" s="324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19292.43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4884.29</v>
      </c>
      <c r="I16" s="46">
        <f t="shared" si="3"/>
        <v>5494.7</v>
      </c>
      <c r="J16" s="46">
        <f t="shared" si="3"/>
        <v>4456.72</v>
      </c>
      <c r="K16" s="46">
        <f t="shared" si="3"/>
        <v>4456.72</v>
      </c>
      <c r="L16" s="327" t="s">
        <v>698</v>
      </c>
    </row>
    <row r="17" spans="1:12" ht="27" thickBot="1">
      <c r="A17" s="325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7"/>
    </row>
    <row r="18" spans="1:12" ht="27" thickBot="1">
      <c r="A18" s="325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7"/>
    </row>
    <row r="19" spans="1:12" ht="27" thickBot="1">
      <c r="A19" s="325"/>
      <c r="B19" s="45" t="s">
        <v>695</v>
      </c>
      <c r="C19" s="45" t="s">
        <v>696</v>
      </c>
      <c r="D19" s="45" t="s">
        <v>699</v>
      </c>
      <c r="E19" s="46">
        <f t="shared" si="1"/>
        <v>19292.43</v>
      </c>
      <c r="F19" s="46"/>
      <c r="G19" s="46"/>
      <c r="H19" s="46">
        <f>'Расходы по МП'!H21</f>
        <v>4884.29</v>
      </c>
      <c r="I19" s="46">
        <f>'Расходы по МП'!I21</f>
        <v>5494.7</v>
      </c>
      <c r="J19" s="46">
        <f>'Расходы по МП'!J21</f>
        <v>4456.72</v>
      </c>
      <c r="K19" s="46">
        <f>'Расходы по МП'!K21</f>
        <v>4456.72</v>
      </c>
      <c r="L19" s="327"/>
    </row>
    <row r="20" spans="1:12" ht="27" thickBot="1">
      <c r="A20" s="326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7"/>
    </row>
    <row r="21" spans="1:12" ht="15.75" thickBot="1">
      <c r="A21" s="324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2147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1620.7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27" t="s">
        <v>698</v>
      </c>
    </row>
    <row r="22" spans="1:12" ht="27" thickBot="1">
      <c r="A22" s="325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7"/>
    </row>
    <row r="23" spans="1:12" ht="27" thickBot="1">
      <c r="A23" s="325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7"/>
    </row>
    <row r="24" spans="1:12" ht="27" thickBot="1">
      <c r="A24" s="325"/>
      <c r="B24" s="45" t="s">
        <v>695</v>
      </c>
      <c r="C24" s="45" t="s">
        <v>696</v>
      </c>
      <c r="D24" s="45" t="s">
        <v>699</v>
      </c>
      <c r="E24" s="46">
        <f t="shared" si="1"/>
        <v>2147</v>
      </c>
      <c r="F24" s="46"/>
      <c r="G24" s="46"/>
      <c r="H24" s="46">
        <f>'Расходы по МП'!H26</f>
        <v>1620.7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27"/>
    </row>
    <row r="25" spans="1:12" ht="27" thickBot="1">
      <c r="A25" s="326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7"/>
    </row>
    <row r="26" spans="1:12" ht="15.75" thickBot="1">
      <c r="A26" s="324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1014.5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1014.5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7" t="s">
        <v>698</v>
      </c>
    </row>
    <row r="27" spans="1:12" ht="27" thickBot="1">
      <c r="A27" s="325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7"/>
    </row>
    <row r="28" spans="1:12" ht="27" thickBot="1">
      <c r="A28" s="325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7"/>
    </row>
    <row r="29" spans="1:12" ht="27" thickBot="1">
      <c r="A29" s="325"/>
      <c r="B29" s="45" t="s">
        <v>695</v>
      </c>
      <c r="C29" s="45" t="s">
        <v>696</v>
      </c>
      <c r="D29" s="45" t="s">
        <v>699</v>
      </c>
      <c r="E29" s="46">
        <f t="shared" si="1"/>
        <v>1014.5</v>
      </c>
      <c r="F29" s="46"/>
      <c r="G29" s="46"/>
      <c r="H29" s="46">
        <f>'Расходы по МП'!H31</f>
        <v>1014.5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7"/>
    </row>
    <row r="30" spans="1:12" ht="27" thickBot="1">
      <c r="A30" s="326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7"/>
    </row>
    <row r="31" spans="1:12" ht="15.75" thickBot="1">
      <c r="A31" s="324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3755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895</v>
      </c>
      <c r="I31" s="46">
        <f t="shared" si="6"/>
        <v>950</v>
      </c>
      <c r="J31" s="46">
        <f t="shared" si="6"/>
        <v>955</v>
      </c>
      <c r="K31" s="46">
        <f t="shared" si="6"/>
        <v>955</v>
      </c>
      <c r="L31" s="327" t="s">
        <v>698</v>
      </c>
    </row>
    <row r="32" spans="1:12" ht="27" thickBot="1">
      <c r="A32" s="325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7"/>
    </row>
    <row r="33" spans="1:12" ht="27" thickBot="1">
      <c r="A33" s="325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7"/>
    </row>
    <row r="34" spans="1:12" ht="27" thickBot="1">
      <c r="A34" s="325"/>
      <c r="B34" s="45" t="s">
        <v>695</v>
      </c>
      <c r="C34" s="45" t="s">
        <v>696</v>
      </c>
      <c r="D34" s="45" t="s">
        <v>699</v>
      </c>
      <c r="E34" s="46">
        <f t="shared" si="1"/>
        <v>3755</v>
      </c>
      <c r="F34" s="46"/>
      <c r="G34" s="46"/>
      <c r="H34" s="46">
        <f>'Расходы по МП'!H36</f>
        <v>895</v>
      </c>
      <c r="I34" s="46">
        <f>'Расходы по МП'!I36</f>
        <v>950</v>
      </c>
      <c r="J34" s="46">
        <f>'Расходы по МП'!J36</f>
        <v>955</v>
      </c>
      <c r="K34" s="46">
        <f>'Расходы по МП'!K36</f>
        <v>955</v>
      </c>
      <c r="L34" s="327"/>
    </row>
    <row r="35" spans="1:12" ht="27" thickBot="1">
      <c r="A35" s="326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7"/>
    </row>
    <row r="36" spans="1:12" ht="15.75" thickBot="1">
      <c r="A36" s="324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1477.1</v>
      </c>
      <c r="F36" s="46">
        <f t="shared" ref="F36:K40" si="7">F41+F46</f>
        <v>0</v>
      </c>
      <c r="G36" s="46">
        <f t="shared" si="7"/>
        <v>0</v>
      </c>
      <c r="H36" s="46">
        <f t="shared" si="7"/>
        <v>1477.1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7" t="s">
        <v>698</v>
      </c>
    </row>
    <row r="37" spans="1:12" ht="27" thickBot="1">
      <c r="A37" s="325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7"/>
    </row>
    <row r="38" spans="1:12" ht="27" thickBot="1">
      <c r="A38" s="325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7"/>
    </row>
    <row r="39" spans="1:12" ht="27" thickBot="1">
      <c r="A39" s="325"/>
      <c r="B39" s="45" t="s">
        <v>695</v>
      </c>
      <c r="C39" s="45" t="s">
        <v>696</v>
      </c>
      <c r="D39" s="45" t="s">
        <v>699</v>
      </c>
      <c r="E39" s="46">
        <f t="shared" si="1"/>
        <v>1477.1</v>
      </c>
      <c r="F39" s="46">
        <f t="shared" si="7"/>
        <v>0</v>
      </c>
      <c r="G39" s="46">
        <f t="shared" si="7"/>
        <v>0</v>
      </c>
      <c r="H39" s="46">
        <f t="shared" si="7"/>
        <v>1477.1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7"/>
    </row>
    <row r="40" spans="1:12" ht="27" thickBot="1">
      <c r="A40" s="326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7"/>
    </row>
    <row r="41" spans="1:12" ht="15.75" thickBot="1">
      <c r="A41" s="324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1477.1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1477.1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7" t="s">
        <v>698</v>
      </c>
    </row>
    <row r="42" spans="1:12" ht="27" thickBot="1">
      <c r="A42" s="325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7"/>
    </row>
    <row r="43" spans="1:12" ht="27" thickBot="1">
      <c r="A43" s="325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7"/>
    </row>
    <row r="44" spans="1:12" ht="27" thickBot="1">
      <c r="A44" s="325"/>
      <c r="B44" s="45" t="s">
        <v>695</v>
      </c>
      <c r="C44" s="45" t="s">
        <v>696</v>
      </c>
      <c r="D44" s="45" t="s">
        <v>699</v>
      </c>
      <c r="E44" s="46">
        <f t="shared" si="1"/>
        <v>1477.1</v>
      </c>
      <c r="F44" s="46"/>
      <c r="G44" s="46"/>
      <c r="H44" s="46">
        <f>'Расходы по МП'!H46</f>
        <v>1477.1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7"/>
    </row>
    <row r="45" spans="1:12" ht="27" thickBot="1">
      <c r="A45" s="326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7"/>
    </row>
    <row r="46" spans="1:12" ht="15.75" thickBot="1">
      <c r="A46" s="324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7" t="s">
        <v>698</v>
      </c>
    </row>
    <row r="47" spans="1:12" ht="27" thickBot="1">
      <c r="A47" s="325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7"/>
    </row>
    <row r="48" spans="1:12" ht="27" thickBot="1">
      <c r="A48" s="325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7"/>
    </row>
    <row r="49" spans="1:12" ht="27" thickBot="1">
      <c r="A49" s="325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7"/>
    </row>
    <row r="50" spans="1:12" ht="27" thickBot="1">
      <c r="A50" s="326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7"/>
    </row>
    <row r="51" spans="1:12" ht="15.75" thickBot="1">
      <c r="A51" s="324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4492.9109200000003</v>
      </c>
      <c r="F51" s="46">
        <f t="shared" ref="F51:K55" si="10">F56+F61</f>
        <v>0</v>
      </c>
      <c r="G51" s="46">
        <f t="shared" si="10"/>
        <v>0</v>
      </c>
      <c r="H51" s="46">
        <f t="shared" si="10"/>
        <v>2057.5702300000003</v>
      </c>
      <c r="I51" s="46">
        <f t="shared" si="10"/>
        <v>820.86023</v>
      </c>
      <c r="J51" s="46">
        <f t="shared" si="10"/>
        <v>807.24023</v>
      </c>
      <c r="K51" s="46">
        <f t="shared" si="10"/>
        <v>807.24023</v>
      </c>
      <c r="L51" s="327" t="s">
        <v>698</v>
      </c>
    </row>
    <row r="52" spans="1:12" ht="27" thickBot="1">
      <c r="A52" s="325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7"/>
    </row>
    <row r="53" spans="1:12" ht="27" thickBot="1">
      <c r="A53" s="325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7"/>
    </row>
    <row r="54" spans="1:12" ht="27" thickBot="1">
      <c r="A54" s="325"/>
      <c r="B54" s="45" t="s">
        <v>695</v>
      </c>
      <c r="C54" s="45" t="s">
        <v>696</v>
      </c>
      <c r="D54" s="45" t="s">
        <v>699</v>
      </c>
      <c r="E54" s="46">
        <f t="shared" si="1"/>
        <v>4492.9109200000003</v>
      </c>
      <c r="F54" s="46">
        <f t="shared" si="10"/>
        <v>0</v>
      </c>
      <c r="G54" s="46">
        <f t="shared" si="10"/>
        <v>0</v>
      </c>
      <c r="H54" s="46">
        <f t="shared" si="10"/>
        <v>2057.5702300000003</v>
      </c>
      <c r="I54" s="46">
        <f t="shared" si="10"/>
        <v>820.86023</v>
      </c>
      <c r="J54" s="46">
        <f t="shared" si="10"/>
        <v>807.24023</v>
      </c>
      <c r="K54" s="46">
        <f t="shared" si="10"/>
        <v>807.24023</v>
      </c>
      <c r="L54" s="327"/>
    </row>
    <row r="55" spans="1:12" ht="27" thickBot="1">
      <c r="A55" s="326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7"/>
    </row>
    <row r="56" spans="1:12" ht="15.75" thickBot="1">
      <c r="A56" s="324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7" t="s">
        <v>698</v>
      </c>
    </row>
    <row r="57" spans="1:12" ht="27" thickBot="1">
      <c r="A57" s="325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7"/>
    </row>
    <row r="58" spans="1:12" ht="27" thickBot="1">
      <c r="A58" s="325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7"/>
    </row>
    <row r="59" spans="1:12" ht="27" thickBot="1">
      <c r="A59" s="325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7"/>
    </row>
    <row r="60" spans="1:12" ht="27" thickBot="1">
      <c r="A60" s="326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7"/>
    </row>
    <row r="61" spans="1:12" ht="15.75" thickBot="1">
      <c r="A61" s="324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4492.9109200000003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2057.5702300000003</v>
      </c>
      <c r="I61" s="46">
        <f t="shared" si="12"/>
        <v>820.86023</v>
      </c>
      <c r="J61" s="46">
        <f t="shared" si="12"/>
        <v>807.24023</v>
      </c>
      <c r="K61" s="46">
        <f t="shared" si="12"/>
        <v>807.24023</v>
      </c>
      <c r="L61" s="327" t="s">
        <v>698</v>
      </c>
    </row>
    <row r="62" spans="1:12" ht="27" thickBot="1">
      <c r="A62" s="325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7"/>
    </row>
    <row r="63" spans="1:12" ht="27" thickBot="1">
      <c r="A63" s="325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7"/>
    </row>
    <row r="64" spans="1:12" ht="27" thickBot="1">
      <c r="A64" s="325"/>
      <c r="B64" s="45" t="s">
        <v>695</v>
      </c>
      <c r="C64" s="45" t="s">
        <v>696</v>
      </c>
      <c r="D64" s="45" t="s">
        <v>699</v>
      </c>
      <c r="E64" s="46">
        <f t="shared" si="1"/>
        <v>4492.9109200000003</v>
      </c>
      <c r="F64" s="46"/>
      <c r="G64" s="46"/>
      <c r="H64" s="46">
        <f>'Расходы по МП'!H66</f>
        <v>2057.5702300000003</v>
      </c>
      <c r="I64" s="46">
        <f>'Расходы по МП'!I66</f>
        <v>820.86023</v>
      </c>
      <c r="J64" s="46">
        <f>'Расходы по МП'!J66</f>
        <v>807.24023</v>
      </c>
      <c r="K64" s="46">
        <f>'Расходы по МП'!K66</f>
        <v>807.24023</v>
      </c>
      <c r="L64" s="327"/>
    </row>
    <row r="65" spans="1:12" ht="27" thickBot="1">
      <c r="A65" s="326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7"/>
    </row>
    <row r="66" spans="1:12" ht="15.75" thickBot="1">
      <c r="A66" s="324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6564.7129999999997</v>
      </c>
      <c r="F66" s="46">
        <f t="shared" ref="F66:K70" si="13">F71+F76</f>
        <v>0</v>
      </c>
      <c r="G66" s="46">
        <f t="shared" si="13"/>
        <v>0</v>
      </c>
      <c r="H66" s="46">
        <f t="shared" si="13"/>
        <v>4462.6032500000001</v>
      </c>
      <c r="I66" s="46">
        <f t="shared" si="13"/>
        <v>649.50325000000009</v>
      </c>
      <c r="J66" s="46">
        <f t="shared" si="13"/>
        <v>726.30325000000005</v>
      </c>
      <c r="K66" s="46">
        <f t="shared" si="13"/>
        <v>726.30325000000005</v>
      </c>
      <c r="L66" s="327" t="s">
        <v>698</v>
      </c>
    </row>
    <row r="67" spans="1:12" ht="27" thickBot="1">
      <c r="A67" s="325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7"/>
    </row>
    <row r="68" spans="1:12" ht="27" thickBot="1">
      <c r="A68" s="325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7"/>
    </row>
    <row r="69" spans="1:12" ht="27" thickBot="1">
      <c r="A69" s="325"/>
      <c r="B69" s="45" t="s">
        <v>695</v>
      </c>
      <c r="C69" s="45" t="s">
        <v>696</v>
      </c>
      <c r="D69" s="45" t="s">
        <v>699</v>
      </c>
      <c r="E69" s="46">
        <f t="shared" si="1"/>
        <v>6564.7129999999997</v>
      </c>
      <c r="F69" s="46">
        <f t="shared" si="13"/>
        <v>0</v>
      </c>
      <c r="G69" s="46">
        <f t="shared" si="13"/>
        <v>0</v>
      </c>
      <c r="H69" s="46">
        <f t="shared" si="13"/>
        <v>4462.6032500000001</v>
      </c>
      <c r="I69" s="46">
        <f t="shared" si="13"/>
        <v>649.50325000000009</v>
      </c>
      <c r="J69" s="46">
        <f t="shared" si="13"/>
        <v>726.30325000000005</v>
      </c>
      <c r="K69" s="46">
        <f t="shared" si="13"/>
        <v>726.30325000000005</v>
      </c>
      <c r="L69" s="327"/>
    </row>
    <row r="70" spans="1:12" ht="27" thickBot="1">
      <c r="A70" s="326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7"/>
    </row>
    <row r="71" spans="1:12" ht="15.75" thickBot="1">
      <c r="A71" s="324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6099.5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4346.3</v>
      </c>
      <c r="I71" s="46">
        <f t="shared" si="15"/>
        <v>533.20000000000005</v>
      </c>
      <c r="J71" s="46">
        <f t="shared" si="15"/>
        <v>610</v>
      </c>
      <c r="K71" s="46">
        <f t="shared" si="15"/>
        <v>610</v>
      </c>
      <c r="L71" s="327" t="s">
        <v>698</v>
      </c>
    </row>
    <row r="72" spans="1:12" ht="27" thickBot="1">
      <c r="A72" s="325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7"/>
    </row>
    <row r="73" spans="1:12" ht="27" thickBot="1">
      <c r="A73" s="325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7"/>
    </row>
    <row r="74" spans="1:12" ht="27" thickBot="1">
      <c r="A74" s="325"/>
      <c r="B74" s="45" t="s">
        <v>695</v>
      </c>
      <c r="C74" s="45" t="s">
        <v>696</v>
      </c>
      <c r="D74" s="45" t="s">
        <v>699</v>
      </c>
      <c r="E74" s="46">
        <f t="shared" si="14"/>
        <v>6099.5</v>
      </c>
      <c r="F74" s="46"/>
      <c r="G74" s="46"/>
      <c r="H74" s="46">
        <f>'Расходы по МП'!H76</f>
        <v>4346.3</v>
      </c>
      <c r="I74" s="46">
        <f>'Расходы по МП'!I76</f>
        <v>533.20000000000005</v>
      </c>
      <c r="J74" s="46">
        <f>'Расходы по МП'!J76</f>
        <v>610</v>
      </c>
      <c r="K74" s="46">
        <f>'Расходы по МП'!K76</f>
        <v>610</v>
      </c>
      <c r="L74" s="327"/>
    </row>
    <row r="75" spans="1:12" ht="27" thickBot="1">
      <c r="A75" s="326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7"/>
    </row>
    <row r="76" spans="1:12" ht="15.75" thickBot="1">
      <c r="A76" s="324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465.21300000000002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116.30325000000001</v>
      </c>
      <c r="I76" s="46">
        <f t="shared" si="16"/>
        <v>116.30325000000001</v>
      </c>
      <c r="J76" s="46">
        <f t="shared" si="16"/>
        <v>116.30325000000001</v>
      </c>
      <c r="K76" s="46">
        <f t="shared" si="16"/>
        <v>116.30325000000001</v>
      </c>
      <c r="L76" s="327" t="s">
        <v>698</v>
      </c>
    </row>
    <row r="77" spans="1:12" ht="27" thickBot="1">
      <c r="A77" s="325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7"/>
    </row>
    <row r="78" spans="1:12" ht="27" thickBot="1">
      <c r="A78" s="325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7"/>
    </row>
    <row r="79" spans="1:12" ht="27" thickBot="1">
      <c r="A79" s="325"/>
      <c r="B79" s="45" t="s">
        <v>695</v>
      </c>
      <c r="C79" s="45" t="s">
        <v>696</v>
      </c>
      <c r="D79" s="45" t="s">
        <v>699</v>
      </c>
      <c r="E79" s="46">
        <f t="shared" si="14"/>
        <v>465.21300000000002</v>
      </c>
      <c r="F79" s="46"/>
      <c r="G79" s="46"/>
      <c r="H79" s="46">
        <f>'Расходы по МП'!H81</f>
        <v>116.30325000000001</v>
      </c>
      <c r="I79" s="46">
        <f>'Расходы по МП'!I81</f>
        <v>116.30325000000001</v>
      </c>
      <c r="J79" s="46">
        <f>'Расходы по МП'!J81</f>
        <v>116.30325000000001</v>
      </c>
      <c r="K79" s="46">
        <f>'Расходы по МП'!K81</f>
        <v>116.30325000000001</v>
      </c>
      <c r="L79" s="327"/>
    </row>
    <row r="80" spans="1:12" ht="27" thickBot="1">
      <c r="A80" s="326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7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54" sqref="E54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71" t="s">
        <v>720</v>
      </c>
      <c r="E1" s="271"/>
    </row>
    <row r="2" spans="1:6" ht="100.9" customHeight="1">
      <c r="D2" s="272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72"/>
    </row>
    <row r="3" spans="1:6" ht="18.600000000000001" customHeight="1">
      <c r="D3" s="271" t="str">
        <f>Источники!E3</f>
        <v>от "___" декабря 2024 года № _____</v>
      </c>
      <c r="E3" s="271"/>
    </row>
    <row r="4" spans="1:6" ht="46.9" customHeight="1">
      <c r="A4" s="274" t="s">
        <v>820</v>
      </c>
      <c r="B4" s="274"/>
      <c r="C4" s="274"/>
      <c r="D4" s="274"/>
      <c r="E4" s="274"/>
    </row>
    <row r="6" spans="1:6" ht="12.75">
      <c r="A6" s="273" t="s">
        <v>644</v>
      </c>
      <c r="B6" s="273"/>
      <c r="C6" s="273"/>
      <c r="D6" s="273"/>
      <c r="E6" s="273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C10+C36</f>
        <v>16411.8</v>
      </c>
      <c r="D9" s="84">
        <f t="shared" ref="D9:E9" si="0">D10+D36</f>
        <v>8244.26</v>
      </c>
      <c r="E9" s="84">
        <f t="shared" si="0"/>
        <v>7448.5</v>
      </c>
      <c r="F9" s="85">
        <f>C9+D9+E9</f>
        <v>32104.559999999998</v>
      </c>
    </row>
    <row r="10" spans="1:6" ht="25.5">
      <c r="A10" s="207" t="s">
        <v>501</v>
      </c>
      <c r="B10" s="71" t="s">
        <v>502</v>
      </c>
      <c r="C10" s="84">
        <f>C11+C14+C17+C25+C28+C33</f>
        <v>5027</v>
      </c>
      <c r="D10" s="84">
        <f t="shared" ref="D10:E10" si="1">D11+D14+D17+D25+D28+D33</f>
        <v>5155</v>
      </c>
      <c r="E10" s="84">
        <f t="shared" si="1"/>
        <v>5285</v>
      </c>
      <c r="F10" s="85">
        <f t="shared" ref="F10:F53" si="2">C10+D10+E10</f>
        <v>15467</v>
      </c>
    </row>
    <row r="11" spans="1:6" ht="14.25">
      <c r="A11" s="208" t="s">
        <v>503</v>
      </c>
      <c r="B11" s="86" t="s">
        <v>504</v>
      </c>
      <c r="C11" s="87">
        <f>C12</f>
        <v>456</v>
      </c>
      <c r="D11" s="87">
        <f t="shared" ref="D11:E12" si="3">D12</f>
        <v>494</v>
      </c>
      <c r="E11" s="87">
        <f t="shared" si="3"/>
        <v>537</v>
      </c>
      <c r="F11" s="85">
        <f t="shared" si="2"/>
        <v>1487</v>
      </c>
    </row>
    <row r="12" spans="1:6">
      <c r="A12" s="209" t="s">
        <v>505</v>
      </c>
      <c r="B12" s="89" t="s">
        <v>506</v>
      </c>
      <c r="C12" s="90">
        <f>C13</f>
        <v>456</v>
      </c>
      <c r="D12" s="90">
        <f t="shared" si="3"/>
        <v>494</v>
      </c>
      <c r="E12" s="90">
        <f t="shared" si="3"/>
        <v>537</v>
      </c>
      <c r="F12" s="85">
        <f t="shared" si="2"/>
        <v>1487</v>
      </c>
    </row>
    <row r="13" spans="1:6" ht="89.25">
      <c r="A13" s="209" t="s">
        <v>507</v>
      </c>
      <c r="B13" s="91" t="s">
        <v>508</v>
      </c>
      <c r="C13" s="90">
        <v>456</v>
      </c>
      <c r="D13" s="90">
        <v>494</v>
      </c>
      <c r="E13" s="90">
        <v>537</v>
      </c>
      <c r="F13" s="85">
        <f t="shared" si="2"/>
        <v>1487</v>
      </c>
    </row>
    <row r="14" spans="1:6" ht="14.25">
      <c r="A14" s="208" t="s">
        <v>509</v>
      </c>
      <c r="B14" s="86" t="s">
        <v>510</v>
      </c>
      <c r="C14" s="87">
        <f>C15</f>
        <v>563</v>
      </c>
      <c r="D14" s="87">
        <f t="shared" ref="D14:E15" si="4">D15</f>
        <v>580</v>
      </c>
      <c r="E14" s="87">
        <f t="shared" si="4"/>
        <v>600</v>
      </c>
      <c r="F14" s="85">
        <f t="shared" si="2"/>
        <v>1743</v>
      </c>
    </row>
    <row r="15" spans="1:6">
      <c r="A15" s="209" t="s">
        <v>511</v>
      </c>
      <c r="B15" s="89" t="s">
        <v>512</v>
      </c>
      <c r="C15" s="90">
        <f>C16</f>
        <v>563</v>
      </c>
      <c r="D15" s="90">
        <f t="shared" si="4"/>
        <v>580</v>
      </c>
      <c r="E15" s="90">
        <f t="shared" si="4"/>
        <v>600</v>
      </c>
      <c r="F15" s="85">
        <f t="shared" si="2"/>
        <v>1743</v>
      </c>
    </row>
    <row r="16" spans="1:6">
      <c r="A16" s="209" t="s">
        <v>513</v>
      </c>
      <c r="B16" s="89" t="s">
        <v>512</v>
      </c>
      <c r="C16" s="90">
        <v>563</v>
      </c>
      <c r="D16" s="90">
        <v>580</v>
      </c>
      <c r="E16" s="90">
        <v>600</v>
      </c>
      <c r="F16" s="85">
        <f t="shared" si="2"/>
        <v>1743</v>
      </c>
    </row>
    <row r="17" spans="1:6" ht="14.25">
      <c r="A17" s="208" t="s">
        <v>514</v>
      </c>
      <c r="B17" s="86" t="s">
        <v>515</v>
      </c>
      <c r="C17" s="87">
        <f>C18+C20+C23</f>
        <v>3874</v>
      </c>
      <c r="D17" s="87">
        <f t="shared" ref="D17:E17" si="5">D18+D20+D23</f>
        <v>3945</v>
      </c>
      <c r="E17" s="87">
        <f t="shared" si="5"/>
        <v>4010</v>
      </c>
      <c r="F17" s="85">
        <f t="shared" si="2"/>
        <v>11829</v>
      </c>
    </row>
    <row r="18" spans="1:6">
      <c r="A18" s="209" t="s">
        <v>516</v>
      </c>
      <c r="B18" s="89" t="s">
        <v>517</v>
      </c>
      <c r="C18" s="90">
        <f>C19</f>
        <v>154</v>
      </c>
      <c r="D18" s="90">
        <f t="shared" ref="D18:E18" si="6">D19</f>
        <v>156</v>
      </c>
      <c r="E18" s="90">
        <f t="shared" si="6"/>
        <v>160</v>
      </c>
      <c r="F18" s="85">
        <f t="shared" si="2"/>
        <v>470</v>
      </c>
    </row>
    <row r="19" spans="1:6" ht="51">
      <c r="A19" s="209" t="s">
        <v>518</v>
      </c>
      <c r="B19" s="89" t="s">
        <v>519</v>
      </c>
      <c r="C19" s="90">
        <v>154</v>
      </c>
      <c r="D19" s="92">
        <v>156</v>
      </c>
      <c r="E19" s="90">
        <v>160</v>
      </c>
      <c r="F19" s="85">
        <f t="shared" si="2"/>
        <v>470</v>
      </c>
    </row>
    <row r="20" spans="1:6">
      <c r="A20" s="209" t="s">
        <v>520</v>
      </c>
      <c r="B20" s="89" t="s">
        <v>521</v>
      </c>
      <c r="C20" s="90">
        <f>C21</f>
        <v>1851</v>
      </c>
      <c r="D20" s="90">
        <f t="shared" ref="D20:E20" si="7">D21</f>
        <v>1851</v>
      </c>
      <c r="E20" s="90">
        <f t="shared" si="7"/>
        <v>1851</v>
      </c>
      <c r="F20" s="85">
        <f t="shared" si="2"/>
        <v>5553</v>
      </c>
    </row>
    <row r="21" spans="1:6">
      <c r="A21" s="209" t="s">
        <v>726</v>
      </c>
      <c r="B21" s="89" t="s">
        <v>522</v>
      </c>
      <c r="C21" s="90">
        <f>C22</f>
        <v>1851</v>
      </c>
      <c r="D21" s="90">
        <f t="shared" ref="D21:E21" si="8">D22</f>
        <v>1851</v>
      </c>
      <c r="E21" s="90">
        <f t="shared" si="8"/>
        <v>1851</v>
      </c>
      <c r="F21" s="85">
        <f t="shared" si="2"/>
        <v>5553</v>
      </c>
    </row>
    <row r="22" spans="1:6" ht="38.25">
      <c r="A22" s="209" t="s">
        <v>523</v>
      </c>
      <c r="B22" s="89" t="s">
        <v>524</v>
      </c>
      <c r="C22" s="90">
        <v>1851</v>
      </c>
      <c r="D22" s="92">
        <v>1851</v>
      </c>
      <c r="E22" s="90">
        <v>1851</v>
      </c>
      <c r="F22" s="85">
        <f t="shared" si="2"/>
        <v>5553</v>
      </c>
    </row>
    <row r="23" spans="1:6">
      <c r="A23" s="209" t="s">
        <v>525</v>
      </c>
      <c r="B23" s="89" t="s">
        <v>526</v>
      </c>
      <c r="C23" s="90">
        <f>C24</f>
        <v>1869</v>
      </c>
      <c r="D23" s="90">
        <f t="shared" ref="D23:E23" si="9">D24</f>
        <v>1938</v>
      </c>
      <c r="E23" s="90">
        <f t="shared" si="9"/>
        <v>1999</v>
      </c>
      <c r="F23" s="85">
        <f t="shared" si="2"/>
        <v>5806</v>
      </c>
    </row>
    <row r="24" spans="1:6" ht="51">
      <c r="A24" s="209" t="s">
        <v>527</v>
      </c>
      <c r="B24" s="89" t="s">
        <v>528</v>
      </c>
      <c r="C24" s="90">
        <v>1869</v>
      </c>
      <c r="D24" s="92">
        <v>1938</v>
      </c>
      <c r="E24" s="90">
        <v>1999</v>
      </c>
      <c r="F24" s="85">
        <f t="shared" si="2"/>
        <v>5806</v>
      </c>
    </row>
    <row r="25" spans="1:6" ht="14.25">
      <c r="A25" s="208" t="s">
        <v>529</v>
      </c>
      <c r="B25" s="86" t="s">
        <v>530</v>
      </c>
      <c r="C25" s="87">
        <f>C26</f>
        <v>7</v>
      </c>
      <c r="D25" s="87">
        <f t="shared" ref="D25:E26" si="10">D26</f>
        <v>8</v>
      </c>
      <c r="E25" s="87">
        <f t="shared" si="10"/>
        <v>9</v>
      </c>
      <c r="F25" s="85">
        <f t="shared" si="2"/>
        <v>24</v>
      </c>
    </row>
    <row r="26" spans="1:6" ht="51">
      <c r="A26" s="209" t="s">
        <v>531</v>
      </c>
      <c r="B26" s="89" t="s">
        <v>532</v>
      </c>
      <c r="C26" s="90">
        <f>C27</f>
        <v>7</v>
      </c>
      <c r="D26" s="90">
        <f t="shared" si="10"/>
        <v>8</v>
      </c>
      <c r="E26" s="90">
        <f t="shared" si="10"/>
        <v>9</v>
      </c>
      <c r="F26" s="85">
        <f t="shared" si="2"/>
        <v>24</v>
      </c>
    </row>
    <row r="27" spans="1:6" ht="89.25">
      <c r="A27" s="209" t="s">
        <v>533</v>
      </c>
      <c r="B27" s="89" t="s">
        <v>534</v>
      </c>
      <c r="C27" s="90">
        <v>7</v>
      </c>
      <c r="D27" s="92">
        <v>8</v>
      </c>
      <c r="E27" s="90">
        <v>9</v>
      </c>
      <c r="F27" s="85">
        <f t="shared" si="2"/>
        <v>24</v>
      </c>
    </row>
    <row r="28" spans="1:6" ht="51">
      <c r="A28" s="208" t="s">
        <v>535</v>
      </c>
      <c r="B28" s="86" t="s">
        <v>536</v>
      </c>
      <c r="C28" s="87">
        <f>C29+C31</f>
        <v>118</v>
      </c>
      <c r="D28" s="87">
        <f t="shared" ref="D28:E28" si="11">D29+D31</f>
        <v>118</v>
      </c>
      <c r="E28" s="87">
        <f t="shared" si="11"/>
        <v>118</v>
      </c>
      <c r="F28" s="85">
        <f t="shared" si="2"/>
        <v>354</v>
      </c>
    </row>
    <row r="29" spans="1:6" ht="102">
      <c r="A29" s="209" t="s">
        <v>537</v>
      </c>
      <c r="B29" s="91" t="s">
        <v>538</v>
      </c>
      <c r="C29" s="90">
        <f>C30</f>
        <v>103</v>
      </c>
      <c r="D29" s="90">
        <f t="shared" ref="D29:E29" si="12">D30</f>
        <v>103</v>
      </c>
      <c r="E29" s="90">
        <f t="shared" si="12"/>
        <v>103</v>
      </c>
      <c r="F29" s="85">
        <f t="shared" si="2"/>
        <v>309</v>
      </c>
    </row>
    <row r="30" spans="1:6" ht="89.25">
      <c r="A30" s="209" t="s">
        <v>539</v>
      </c>
      <c r="B30" s="89" t="s">
        <v>540</v>
      </c>
      <c r="C30" s="90">
        <v>103</v>
      </c>
      <c r="D30" s="92">
        <v>103</v>
      </c>
      <c r="E30" s="90">
        <v>103</v>
      </c>
      <c r="F30" s="85">
        <f t="shared" si="2"/>
        <v>309</v>
      </c>
    </row>
    <row r="31" spans="1:6" ht="89.25">
      <c r="A31" s="209" t="s">
        <v>541</v>
      </c>
      <c r="B31" s="91" t="s">
        <v>542</v>
      </c>
      <c r="C31" s="90">
        <f>C32</f>
        <v>15</v>
      </c>
      <c r="D31" s="90">
        <f t="shared" ref="D31:E31" si="13">D32</f>
        <v>15</v>
      </c>
      <c r="E31" s="90">
        <f t="shared" si="13"/>
        <v>15</v>
      </c>
      <c r="F31" s="85">
        <f t="shared" si="2"/>
        <v>45</v>
      </c>
    </row>
    <row r="32" spans="1:6" ht="76.5">
      <c r="A32" s="209" t="s">
        <v>543</v>
      </c>
      <c r="B32" s="89" t="s">
        <v>544</v>
      </c>
      <c r="C32" s="90">
        <v>15</v>
      </c>
      <c r="D32" s="92">
        <v>15</v>
      </c>
      <c r="E32" s="90">
        <v>15</v>
      </c>
      <c r="F32" s="85">
        <f t="shared" si="2"/>
        <v>45</v>
      </c>
    </row>
    <row r="33" spans="1:6" ht="25.5">
      <c r="A33" s="208" t="s">
        <v>545</v>
      </c>
      <c r="B33" s="86" t="s">
        <v>546</v>
      </c>
      <c r="C33" s="87">
        <f>C34</f>
        <v>9</v>
      </c>
      <c r="D33" s="87">
        <f t="shared" ref="D33:E34" si="14">D34</f>
        <v>10</v>
      </c>
      <c r="E33" s="87">
        <f t="shared" si="14"/>
        <v>11</v>
      </c>
      <c r="F33" s="85">
        <f t="shared" si="2"/>
        <v>30</v>
      </c>
    </row>
    <row r="34" spans="1:6" ht="76.5">
      <c r="A34" s="209" t="s">
        <v>547</v>
      </c>
      <c r="B34" s="89" t="s">
        <v>548</v>
      </c>
      <c r="C34" s="90">
        <f>C35</f>
        <v>9</v>
      </c>
      <c r="D34" s="90">
        <f t="shared" si="14"/>
        <v>10</v>
      </c>
      <c r="E34" s="90">
        <f t="shared" si="14"/>
        <v>11</v>
      </c>
      <c r="F34" s="85">
        <f t="shared" si="2"/>
        <v>30</v>
      </c>
    </row>
    <row r="35" spans="1:6" ht="76.5">
      <c r="A35" s="209" t="s">
        <v>549</v>
      </c>
      <c r="B35" s="89" t="s">
        <v>548</v>
      </c>
      <c r="C35" s="90">
        <v>9</v>
      </c>
      <c r="D35" s="92">
        <v>10</v>
      </c>
      <c r="E35" s="90">
        <v>11</v>
      </c>
      <c r="F35" s="85">
        <f t="shared" si="2"/>
        <v>30</v>
      </c>
    </row>
    <row r="36" spans="1:6" ht="14.25">
      <c r="A36" s="207" t="s">
        <v>550</v>
      </c>
      <c r="B36" s="71" t="s">
        <v>551</v>
      </c>
      <c r="C36" s="84">
        <f>C37</f>
        <v>11384.8</v>
      </c>
      <c r="D36" s="84">
        <f t="shared" ref="D36:E36" si="15">D37</f>
        <v>3089.26</v>
      </c>
      <c r="E36" s="84">
        <f t="shared" si="15"/>
        <v>2163.5</v>
      </c>
      <c r="F36" s="85">
        <f t="shared" si="2"/>
        <v>16637.559999999998</v>
      </c>
    </row>
    <row r="37" spans="1:6" ht="38.25">
      <c r="A37" s="207" t="s">
        <v>552</v>
      </c>
      <c r="B37" s="71" t="s">
        <v>553</v>
      </c>
      <c r="C37" s="84">
        <f>C38+C43+C46+C49</f>
        <v>11384.8</v>
      </c>
      <c r="D37" s="84">
        <f t="shared" ref="D37:E37" si="16">D38+D43+D46+D49</f>
        <v>3089.26</v>
      </c>
      <c r="E37" s="84">
        <f t="shared" si="16"/>
        <v>2163.5</v>
      </c>
      <c r="F37" s="85">
        <f t="shared" si="2"/>
        <v>16637.559999999998</v>
      </c>
    </row>
    <row r="38" spans="1:6" ht="25.5">
      <c r="A38" s="208" t="s">
        <v>554</v>
      </c>
      <c r="B38" s="86" t="s">
        <v>555</v>
      </c>
      <c r="C38" s="87">
        <f>C39+C41</f>
        <v>1178</v>
      </c>
      <c r="D38" s="87">
        <f t="shared" ref="D38:E38" si="17">D39+D41</f>
        <v>1161</v>
      </c>
      <c r="E38" s="87">
        <f t="shared" si="17"/>
        <v>1229</v>
      </c>
      <c r="F38" s="85">
        <f t="shared" si="2"/>
        <v>3568</v>
      </c>
    </row>
    <row r="39" spans="1:6" ht="25.5">
      <c r="A39" s="209" t="s">
        <v>556</v>
      </c>
      <c r="B39" s="89" t="s">
        <v>557</v>
      </c>
      <c r="C39" s="90">
        <f>C40</f>
        <v>596</v>
      </c>
      <c r="D39" s="92">
        <f t="shared" ref="D39:E39" si="18">D40</f>
        <v>522</v>
      </c>
      <c r="E39" s="90">
        <f t="shared" si="18"/>
        <v>539</v>
      </c>
      <c r="F39" s="85">
        <f t="shared" si="2"/>
        <v>1657</v>
      </c>
    </row>
    <row r="40" spans="1:6" ht="38.25">
      <c r="A40" s="209" t="s">
        <v>558</v>
      </c>
      <c r="B40" s="89" t="s">
        <v>632</v>
      </c>
      <c r="C40" s="90">
        <v>596</v>
      </c>
      <c r="D40" s="92">
        <v>522</v>
      </c>
      <c r="E40" s="90">
        <v>539</v>
      </c>
      <c r="F40" s="85">
        <f t="shared" si="2"/>
        <v>1657</v>
      </c>
    </row>
    <row r="41" spans="1:6" ht="51">
      <c r="A41" s="209" t="s">
        <v>559</v>
      </c>
      <c r="B41" s="89" t="s">
        <v>560</v>
      </c>
      <c r="C41" s="90">
        <f>C42</f>
        <v>582</v>
      </c>
      <c r="D41" s="92">
        <f t="shared" ref="D41:E41" si="19">D42</f>
        <v>639</v>
      </c>
      <c r="E41" s="90">
        <f t="shared" si="19"/>
        <v>690</v>
      </c>
      <c r="F41" s="85">
        <f t="shared" si="2"/>
        <v>1911</v>
      </c>
    </row>
    <row r="42" spans="1:6" ht="38.25">
      <c r="A42" s="209" t="s">
        <v>561</v>
      </c>
      <c r="B42" s="89" t="s">
        <v>562</v>
      </c>
      <c r="C42" s="90">
        <v>582</v>
      </c>
      <c r="D42" s="92">
        <v>639</v>
      </c>
      <c r="E42" s="90">
        <v>690</v>
      </c>
      <c r="F42" s="85">
        <f t="shared" si="2"/>
        <v>1911</v>
      </c>
    </row>
    <row r="43" spans="1:6" ht="38.25">
      <c r="A43" s="208" t="s">
        <v>636</v>
      </c>
      <c r="B43" s="86" t="s">
        <v>638</v>
      </c>
      <c r="C43" s="87">
        <f>C44</f>
        <v>6490</v>
      </c>
      <c r="D43" s="87">
        <f t="shared" ref="D43:E44" si="20">D44</f>
        <v>0</v>
      </c>
      <c r="E43" s="87">
        <f t="shared" si="20"/>
        <v>0</v>
      </c>
      <c r="F43" s="85">
        <f t="shared" si="2"/>
        <v>6490</v>
      </c>
    </row>
    <row r="44" spans="1:6">
      <c r="A44" s="209" t="s">
        <v>635</v>
      </c>
      <c r="B44" s="89" t="s">
        <v>637</v>
      </c>
      <c r="C44" s="90">
        <f>C45</f>
        <v>6490</v>
      </c>
      <c r="D44" s="92">
        <f t="shared" si="20"/>
        <v>0</v>
      </c>
      <c r="E44" s="90">
        <f t="shared" si="20"/>
        <v>0</v>
      </c>
      <c r="F44" s="85">
        <f t="shared" si="2"/>
        <v>6490</v>
      </c>
    </row>
    <row r="45" spans="1:6" ht="25.5">
      <c r="A45" s="209" t="s">
        <v>634</v>
      </c>
      <c r="B45" s="89" t="s">
        <v>633</v>
      </c>
      <c r="C45" s="90">
        <v>6490</v>
      </c>
      <c r="D45" s="92">
        <v>0</v>
      </c>
      <c r="E45" s="90">
        <v>0</v>
      </c>
      <c r="F45" s="85">
        <f t="shared" si="2"/>
        <v>6490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630</v>
      </c>
      <c r="B49" s="86" t="s">
        <v>631</v>
      </c>
      <c r="C49" s="87">
        <f>C50+C52</f>
        <v>3560.6</v>
      </c>
      <c r="D49" s="87">
        <f t="shared" ref="D49:E49" si="22">D50+D52</f>
        <v>1756.96</v>
      </c>
      <c r="E49" s="87">
        <f t="shared" si="22"/>
        <v>757</v>
      </c>
      <c r="F49" s="85">
        <f t="shared" si="2"/>
        <v>6074.5599999999995</v>
      </c>
    </row>
    <row r="50" spans="1:6" ht="76.5">
      <c r="A50" s="209" t="s">
        <v>573</v>
      </c>
      <c r="B50" s="89" t="s">
        <v>574</v>
      </c>
      <c r="C50" s="90">
        <f>C51</f>
        <v>1477.1</v>
      </c>
      <c r="D50" s="92">
        <f t="shared" ref="D50:E50" si="23">D51</f>
        <v>0</v>
      </c>
      <c r="E50" s="90">
        <f t="shared" si="23"/>
        <v>0</v>
      </c>
      <c r="F50" s="85">
        <f t="shared" si="2"/>
        <v>1477.1</v>
      </c>
    </row>
    <row r="51" spans="1:6" ht="76.5">
      <c r="A51" s="209" t="s">
        <v>575</v>
      </c>
      <c r="B51" s="89" t="s">
        <v>574</v>
      </c>
      <c r="C51" s="90">
        <v>1477.1</v>
      </c>
      <c r="D51" s="92">
        <v>0</v>
      </c>
      <c r="E51" s="90">
        <v>0</v>
      </c>
      <c r="F51" s="85">
        <f t="shared" si="2"/>
        <v>1477.1</v>
      </c>
    </row>
    <row r="52" spans="1:6" ht="25.5">
      <c r="A52" s="209" t="s">
        <v>569</v>
      </c>
      <c r="B52" s="89" t="s">
        <v>570</v>
      </c>
      <c r="C52" s="90">
        <f>C53</f>
        <v>2083.5</v>
      </c>
      <c r="D52" s="92">
        <f t="shared" ref="D52:E52" si="24">D53</f>
        <v>1756.96</v>
      </c>
      <c r="E52" s="90">
        <f t="shared" si="24"/>
        <v>757</v>
      </c>
      <c r="F52" s="85">
        <f t="shared" si="2"/>
        <v>4597.46</v>
      </c>
    </row>
    <row r="53" spans="1:6" ht="25.5">
      <c r="A53" s="209" t="s">
        <v>571</v>
      </c>
      <c r="B53" s="89" t="s">
        <v>572</v>
      </c>
      <c r="C53" s="90">
        <v>2083.5</v>
      </c>
      <c r="D53" s="92">
        <v>1756.96</v>
      </c>
      <c r="E53" s="90">
        <v>757</v>
      </c>
      <c r="F53" s="85">
        <f t="shared" si="2"/>
        <v>4597.46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O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13.140625" style="1" bestFit="1" customWidth="1"/>
    <col min="16" max="16384" width="9.140625" style="1"/>
  </cols>
  <sheetData>
    <row r="1" spans="1:15" ht="15.95" customHeight="1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5" ht="15.95" customHeight="1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5" ht="15.2" customHeight="1">
      <c r="A3" s="285" t="s">
        <v>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</row>
    <row r="4" spans="1:15" ht="61.7" customHeight="1">
      <c r="A4" s="287" t="s">
        <v>2</v>
      </c>
      <c r="B4" s="275" t="s">
        <v>3</v>
      </c>
      <c r="C4" s="279" t="s">
        <v>4</v>
      </c>
      <c r="D4" s="275" t="s">
        <v>5</v>
      </c>
      <c r="E4" s="275" t="s">
        <v>6</v>
      </c>
      <c r="F4" s="275" t="s">
        <v>7</v>
      </c>
      <c r="G4" s="275" t="s">
        <v>8</v>
      </c>
      <c r="H4" s="275" t="s">
        <v>9</v>
      </c>
      <c r="I4" s="275" t="s">
        <v>10</v>
      </c>
      <c r="J4" s="9" t="s">
        <v>11</v>
      </c>
      <c r="K4" s="275" t="s">
        <v>904</v>
      </c>
      <c r="L4" s="275" t="s">
        <v>824</v>
      </c>
      <c r="M4" s="277" t="s">
        <v>11</v>
      </c>
      <c r="N4" s="278"/>
    </row>
    <row r="5" spans="1:15">
      <c r="A5" s="288"/>
      <c r="B5" s="276"/>
      <c r="C5" s="280"/>
      <c r="D5" s="276"/>
      <c r="E5" s="276"/>
      <c r="F5" s="276"/>
      <c r="G5" s="276"/>
      <c r="H5" s="276"/>
      <c r="I5" s="276"/>
      <c r="J5" s="211" t="s">
        <v>361</v>
      </c>
      <c r="K5" s="276"/>
      <c r="L5" s="276"/>
      <c r="M5" s="211" t="s">
        <v>468</v>
      </c>
      <c r="N5" s="212" t="s">
        <v>819</v>
      </c>
    </row>
    <row r="6" spans="1:1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5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16411763.48</v>
      </c>
      <c r="K7" s="2">
        <f>K8+K127+K140+K192+K256+K460+K517+K528+K541</f>
        <v>15028228.25</v>
      </c>
      <c r="L7" s="2">
        <f>L8+L127+L140+L192+L256+L460+L517+L528+L541</f>
        <v>1383535.23</v>
      </c>
      <c r="M7" s="2">
        <f>M8+M127+M140+M192+M256+M460+M517+M528+M541</f>
        <v>8086363.4800000004</v>
      </c>
      <c r="N7" s="2">
        <f>N8+N127+N140+N192+N256+N460+N517+N528+N541</f>
        <v>7122763.4800000004</v>
      </c>
      <c r="O7" s="254"/>
    </row>
    <row r="8" spans="1:1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6348790</v>
      </c>
      <c r="K8" s="3">
        <f t="shared" ref="K8:N8" si="1">K9+K18+K101+K106</f>
        <v>6348790</v>
      </c>
      <c r="L8" s="3">
        <f t="shared" si="1"/>
        <v>0</v>
      </c>
      <c r="M8" s="3">
        <f t="shared" si="1"/>
        <v>5494700</v>
      </c>
      <c r="N8" s="3">
        <f t="shared" si="1"/>
        <v>4456720</v>
      </c>
    </row>
    <row r="9" spans="1:1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1666000</v>
      </c>
      <c r="K9" s="4">
        <f>K10</f>
        <v>1666000</v>
      </c>
      <c r="L9" s="4">
        <f t="shared" ref="L9:N10" si="2">L10</f>
        <v>0</v>
      </c>
      <c r="M9" s="4">
        <f t="shared" si="2"/>
        <v>1822800</v>
      </c>
      <c r="N9" s="4">
        <f t="shared" si="2"/>
        <v>1835820</v>
      </c>
    </row>
    <row r="10" spans="1:1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1666000</v>
      </c>
      <c r="K10" s="5">
        <f>K11</f>
        <v>1666000</v>
      </c>
      <c r="L10" s="5">
        <f t="shared" si="2"/>
        <v>0</v>
      </c>
      <c r="M10" s="5">
        <f t="shared" si="2"/>
        <v>1822800</v>
      </c>
      <c r="N10" s="5">
        <f t="shared" si="2"/>
        <v>1835820</v>
      </c>
    </row>
    <row r="11" spans="1:1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1666000</v>
      </c>
      <c r="K11" s="6">
        <f>K12+K14+K16</f>
        <v>1666000</v>
      </c>
      <c r="L11" s="6">
        <f t="shared" ref="L11:N11" si="3">L12+L14+L16</f>
        <v>0</v>
      </c>
      <c r="M11" s="6">
        <f t="shared" si="3"/>
        <v>1822800</v>
      </c>
      <c r="N11" s="6">
        <f t="shared" si="3"/>
        <v>1835820</v>
      </c>
    </row>
    <row r="12" spans="1:1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1280000</v>
      </c>
      <c r="K12" s="7">
        <f>K13</f>
        <v>1280000</v>
      </c>
      <c r="L12" s="7">
        <f t="shared" ref="L12:N12" si="4">L13</f>
        <v>0</v>
      </c>
      <c r="M12" s="7">
        <f t="shared" si="4"/>
        <v>1400000</v>
      </c>
      <c r="N12" s="7">
        <f t="shared" si="4"/>
        <v>1410000</v>
      </c>
    </row>
    <row r="13" spans="1:15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1280000</v>
      </c>
      <c r="K13" s="34">
        <f>1380000-100000</f>
        <v>1280000</v>
      </c>
      <c r="L13" s="34"/>
      <c r="M13" s="34">
        <v>1400000</v>
      </c>
      <c r="N13" s="34">
        <v>1410000</v>
      </c>
    </row>
    <row r="14" spans="1:1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5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386000</v>
      </c>
      <c r="K16" s="7">
        <f>K17</f>
        <v>386000</v>
      </c>
      <c r="L16" s="7">
        <f t="shared" ref="L16:N16" si="6">L17</f>
        <v>0</v>
      </c>
      <c r="M16" s="7">
        <f t="shared" si="6"/>
        <v>422800</v>
      </c>
      <c r="N16" s="7">
        <f t="shared" si="6"/>
        <v>425820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386000</v>
      </c>
      <c r="K17" s="34">
        <f>416760-30760</f>
        <v>386000</v>
      </c>
      <c r="L17" s="34"/>
      <c r="M17" s="34">
        <v>422800</v>
      </c>
      <c r="N17" s="34">
        <v>425820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3218290</v>
      </c>
      <c r="K18" s="4">
        <f t="shared" ref="K18:N18" si="7">K19+K86+K92+K97</f>
        <v>3218290</v>
      </c>
      <c r="L18" s="4">
        <f t="shared" si="7"/>
        <v>0</v>
      </c>
      <c r="M18" s="4">
        <f t="shared" si="7"/>
        <v>3671900</v>
      </c>
      <c r="N18" s="4">
        <f t="shared" si="7"/>
        <v>2620900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3218290</v>
      </c>
      <c r="K19" s="5">
        <f>K20+K31+K75</f>
        <v>3218290</v>
      </c>
      <c r="L19" s="5">
        <f t="shared" ref="L19:N19" si="8">L20+L31+L75</f>
        <v>0</v>
      </c>
      <c r="M19" s="5">
        <f t="shared" si="8"/>
        <v>2521900</v>
      </c>
      <c r="N19" s="5">
        <f t="shared" si="8"/>
        <v>2620900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2458290</v>
      </c>
      <c r="K20" s="6">
        <f>K21+K24+K28</f>
        <v>2458290</v>
      </c>
      <c r="L20" s="6">
        <f t="shared" ref="L20:N20" si="9">L21+L24+L28</f>
        <v>0</v>
      </c>
      <c r="M20" s="6">
        <f t="shared" si="9"/>
        <v>2421900</v>
      </c>
      <c r="N20" s="6">
        <f t="shared" si="9"/>
        <v>2440900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1887700</v>
      </c>
      <c r="K21" s="7">
        <f>SUM(K22:K23)</f>
        <v>1887700</v>
      </c>
      <c r="L21" s="7">
        <f t="shared" ref="L21:N21" si="10">SUM(L22:L23)</f>
        <v>0</v>
      </c>
      <c r="M21" s="7">
        <f t="shared" si="10"/>
        <v>1860000</v>
      </c>
      <c r="N21" s="7">
        <f t="shared" si="10"/>
        <v>1875000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895000</v>
      </c>
      <c r="K22" s="34">
        <v>895000</v>
      </c>
      <c r="L22" s="34"/>
      <c r="M22" s="34">
        <v>910000</v>
      </c>
      <c r="N22" s="34">
        <v>925000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992700</v>
      </c>
      <c r="K23" s="34">
        <f>892657.45+42.55+100000</f>
        <v>992700</v>
      </c>
      <c r="L23" s="34"/>
      <c r="M23" s="34">
        <v>950000</v>
      </c>
      <c r="N23" s="34">
        <v>950000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570590</v>
      </c>
      <c r="K28" s="7">
        <f>SUM(K29:K30)</f>
        <v>570590</v>
      </c>
      <c r="L28" s="7">
        <f t="shared" ref="L28:N28" si="12">SUM(L29:L30)</f>
        <v>0</v>
      </c>
      <c r="M28" s="7">
        <f t="shared" si="12"/>
        <v>561900</v>
      </c>
      <c r="N28" s="7">
        <f t="shared" si="12"/>
        <v>565900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270290</v>
      </c>
      <c r="K29" s="34">
        <v>270290</v>
      </c>
      <c r="L29" s="34"/>
      <c r="M29" s="34">
        <v>275000</v>
      </c>
      <c r="N29" s="34">
        <v>279000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300300</v>
      </c>
      <c r="K30" s="34">
        <f>269582.55-42.55+30760</f>
        <v>300300</v>
      </c>
      <c r="L30" s="34"/>
      <c r="M30" s="34">
        <v>286900</v>
      </c>
      <c r="N30" s="34">
        <v>286900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690000</v>
      </c>
      <c r="K31" s="6">
        <f>K32+K36+K71</f>
        <v>690000</v>
      </c>
      <c r="L31" s="6">
        <f t="shared" ref="L31:N31" si="13">L32+L36+L71</f>
        <v>0</v>
      </c>
      <c r="M31" s="6">
        <f t="shared" si="13"/>
        <v>100000</v>
      </c>
      <c r="N31" s="6">
        <f t="shared" si="13"/>
        <v>180000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30000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25000</v>
      </c>
      <c r="K33" s="34">
        <v>25000</v>
      </c>
      <c r="L33" s="34"/>
      <c r="M33" s="34"/>
      <c r="N33" s="34">
        <v>10000</v>
      </c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/>
      <c r="N34" s="34">
        <v>20000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570000</v>
      </c>
      <c r="K36" s="7">
        <f>SUM(K37:K70)</f>
        <v>570000</v>
      </c>
      <c r="L36" s="7">
        <f t="shared" ref="L36:N36" si="15">SUM(L37:L70)</f>
        <v>0</v>
      </c>
      <c r="M36" s="7">
        <f t="shared" si="15"/>
        <v>0</v>
      </c>
      <c r="N36" s="7">
        <f t="shared" si="15"/>
        <v>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150000</v>
      </c>
      <c r="K39" s="34">
        <v>150000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210000</v>
      </c>
      <c r="K51" s="34">
        <v>210000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50000</v>
      </c>
      <c r="K53" s="34">
        <v>50000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25000</v>
      </c>
      <c r="K65" s="34">
        <v>25000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25000</v>
      </c>
      <c r="K66" s="34">
        <v>25000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10000</v>
      </c>
      <c r="K68" s="34">
        <v>10000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30000</v>
      </c>
      <c r="K70" s="34">
        <v>30000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80000</v>
      </c>
      <c r="K71" s="7">
        <f>SUM(K72:K74)</f>
        <v>80000</v>
      </c>
      <c r="L71" s="7">
        <f t="shared" ref="L71:N71" si="16">SUM(L72:L74)</f>
        <v>0</v>
      </c>
      <c r="M71" s="7">
        <f t="shared" si="16"/>
        <v>100000</v>
      </c>
      <c r="N71" s="7">
        <f t="shared" si="16"/>
        <v>150000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35000</v>
      </c>
      <c r="K72" s="34">
        <v>35000</v>
      </c>
      <c r="L72" s="34"/>
      <c r="M72" s="34">
        <v>40000</v>
      </c>
      <c r="N72" s="34">
        <v>50000</v>
      </c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45000</v>
      </c>
      <c r="K74" s="34">
        <v>45000</v>
      </c>
      <c r="L74" s="34"/>
      <c r="M74" s="34">
        <v>60000</v>
      </c>
      <c r="N74" s="34">
        <v>100000</v>
      </c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1150000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1150000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1150000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>
        <v>1000000</v>
      </c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>
        <v>150000</v>
      </c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0</v>
      </c>
      <c r="K101" s="4">
        <f>K102</f>
        <v>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0</v>
      </c>
      <c r="K102" s="5">
        <f>K103</f>
        <v>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0</v>
      </c>
      <c r="K103" s="6">
        <f>K104</f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0</v>
      </c>
      <c r="K104" s="7">
        <f>K105</f>
        <v>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0</v>
      </c>
      <c r="K105" s="34"/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1464500</v>
      </c>
      <c r="K106" s="4">
        <f>K107+K111+K115+K119+K123</f>
        <v>1464500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96400</v>
      </c>
      <c r="K107" s="5">
        <f>K108</f>
        <v>96400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96400</v>
      </c>
      <c r="K108" s="6">
        <f>K109</f>
        <v>96400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96400</v>
      </c>
      <c r="K109" s="7">
        <f>K110</f>
        <v>96400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96400</v>
      </c>
      <c r="K110" s="34">
        <v>96400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47300</v>
      </c>
      <c r="K111" s="5">
        <f>K112</f>
        <v>47300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47300</v>
      </c>
      <c r="K112" s="6">
        <f>K113</f>
        <v>47300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47300</v>
      </c>
      <c r="K113" s="7">
        <f>K114</f>
        <v>47300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47300</v>
      </c>
      <c r="K114" s="34">
        <v>47300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20800</v>
      </c>
      <c r="K115" s="5">
        <f>K116</f>
        <v>20800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20800</v>
      </c>
      <c r="K116" s="6">
        <f>K117</f>
        <v>20800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20800</v>
      </c>
      <c r="K117" s="7">
        <f>K118</f>
        <v>20800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20800</v>
      </c>
      <c r="K118" s="34">
        <v>20800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24200</v>
      </c>
      <c r="K119" s="5">
        <f>K120</f>
        <v>24200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24200</v>
      </c>
      <c r="K120" s="6">
        <f>K121</f>
        <v>24200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24200</v>
      </c>
      <c r="K121" s="7">
        <f>K122</f>
        <v>24200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24200</v>
      </c>
      <c r="K122" s="34">
        <v>24200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1275800</v>
      </c>
      <c r="K123" s="5">
        <f>K124</f>
        <v>1275800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1275800</v>
      </c>
      <c r="K124" s="6">
        <f>K125</f>
        <v>1275800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1275800</v>
      </c>
      <c r="K125" s="7">
        <f>K126</f>
        <v>1275800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1275800</v>
      </c>
      <c r="K126" s="34">
        <v>1275800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108400</v>
      </c>
      <c r="K131" s="7">
        <f>K132</f>
        <v>0</v>
      </c>
      <c r="L131" s="7">
        <f t="shared" ref="L131:N131" si="38">L132</f>
        <v>108400</v>
      </c>
      <c r="M131" s="7">
        <f t="shared" si="38"/>
        <v>119300</v>
      </c>
      <c r="N131" s="7">
        <f t="shared" si="38"/>
        <v>123300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821</v>
      </c>
      <c r="G132" s="32" t="s">
        <v>200</v>
      </c>
      <c r="H132" s="32" t="s">
        <v>46</v>
      </c>
      <c r="I132" s="33" t="s">
        <v>47</v>
      </c>
      <c r="J132" s="8">
        <f t="shared" si="17"/>
        <v>108400</v>
      </c>
      <c r="K132" s="34"/>
      <c r="L132" s="34">
        <f>108448.54-48.54</f>
        <v>108400</v>
      </c>
      <c r="M132" s="34">
        <f>119278.03+21.97</f>
        <v>119300</v>
      </c>
      <c r="N132" s="34">
        <f>123271.89+28.11</f>
        <v>123300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32800</v>
      </c>
      <c r="K133" s="7">
        <f>K134</f>
        <v>0</v>
      </c>
      <c r="L133" s="7">
        <f t="shared" ref="L133:N133" si="39">L134</f>
        <v>32800</v>
      </c>
      <c r="M133" s="7">
        <f t="shared" si="39"/>
        <v>36000</v>
      </c>
      <c r="N133" s="7">
        <f t="shared" si="39"/>
        <v>37200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821</v>
      </c>
      <c r="G134" s="32" t="s">
        <v>200</v>
      </c>
      <c r="H134" s="32" t="s">
        <v>53</v>
      </c>
      <c r="I134" s="33" t="s">
        <v>54</v>
      </c>
      <c r="J134" s="8">
        <f t="shared" si="17"/>
        <v>32800</v>
      </c>
      <c r="K134" s="34"/>
      <c r="L134" s="34">
        <f>32751.46+48.54</f>
        <v>32800</v>
      </c>
      <c r="M134" s="34">
        <f>36021.97-21.97</f>
        <v>36000</v>
      </c>
      <c r="N134" s="34">
        <f>37228.11-28.11</f>
        <v>37200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821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821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821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1014500</v>
      </c>
      <c r="K140" s="3">
        <f>K141+K174</f>
        <v>1014500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1014500</v>
      </c>
      <c r="K141" s="4">
        <f>K142+K160</f>
        <v>1014500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914500</v>
      </c>
      <c r="K142" s="5">
        <f>K143+K157</f>
        <v>914500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15000</v>
      </c>
      <c r="K143" s="6">
        <f>K144</f>
        <v>15000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15000</v>
      </c>
      <c r="K144" s="7">
        <f>SUM(K145:K156)</f>
        <v>15000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15000</v>
      </c>
      <c r="K149" s="34">
        <v>15000</v>
      </c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0</v>
      </c>
      <c r="K150" s="34"/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0</v>
      </c>
      <c r="K153" s="34"/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899500</v>
      </c>
      <c r="K157" s="6">
        <f>K158</f>
        <v>899500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899500</v>
      </c>
      <c r="K158" s="7">
        <f>K159</f>
        <v>899500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899500</v>
      </c>
      <c r="K159" s="34">
        <f>854500+45000</f>
        <v>899500</v>
      </c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1522100</v>
      </c>
      <c r="K192" s="3">
        <f t="shared" ref="K192:N192" si="61">K193+K199+K205+K241</f>
        <v>1522100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1477100</v>
      </c>
      <c r="K205" s="4">
        <f>K206+K217+K232+K237</f>
        <v>1477100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0</v>
      </c>
      <c r="K206" s="5">
        <f>K207</f>
        <v>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0</v>
      </c>
      <c r="K207" s="6">
        <f>K208</f>
        <v>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0</v>
      </c>
      <c r="K208" s="7">
        <f>SUM(K209:K216)</f>
        <v>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0</v>
      </c>
      <c r="K210" s="34"/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1477100</v>
      </c>
      <c r="K217" s="5">
        <f>K218+K229</f>
        <v>1477100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1477100</v>
      </c>
      <c r="K218" s="6">
        <f>K219</f>
        <v>1477100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1477100</v>
      </c>
      <c r="K219" s="7">
        <f>SUM(K220:K228)</f>
        <v>1477100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1477100</v>
      </c>
      <c r="K222" s="34">
        <v>1477100</v>
      </c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1" t="s">
        <v>232</v>
      </c>
      <c r="C229" s="261" t="s">
        <v>240</v>
      </c>
      <c r="D229" s="261" t="s">
        <v>217</v>
      </c>
      <c r="E229" s="261"/>
      <c r="F229" s="261"/>
      <c r="G229" s="261"/>
      <c r="H229" s="261"/>
      <c r="I229" s="262"/>
      <c r="J229" s="263">
        <f t="shared" si="65"/>
        <v>0</v>
      </c>
      <c r="K229" s="264">
        <f>K230+K231</f>
        <v>0</v>
      </c>
      <c r="L229" s="264">
        <f t="shared" ref="L229:N229" si="73">L230+L231</f>
        <v>0</v>
      </c>
      <c r="M229" s="264">
        <f t="shared" si="73"/>
        <v>0</v>
      </c>
      <c r="N229" s="264">
        <f t="shared" si="73"/>
        <v>0</v>
      </c>
    </row>
    <row r="230" spans="1:14" ht="25.5" outlineLevel="1">
      <c r="A230" s="31"/>
      <c r="B230" s="261" t="s">
        <v>232</v>
      </c>
      <c r="C230" s="261" t="s">
        <v>240</v>
      </c>
      <c r="D230" s="261" t="s">
        <v>934</v>
      </c>
      <c r="E230" s="261" t="s">
        <v>935</v>
      </c>
      <c r="F230" s="261"/>
      <c r="G230" s="261" t="s">
        <v>33</v>
      </c>
      <c r="H230" s="261" t="s">
        <v>936</v>
      </c>
      <c r="I230" s="262" t="s">
        <v>937</v>
      </c>
      <c r="J230" s="263">
        <f t="shared" si="65"/>
        <v>0</v>
      </c>
      <c r="K230" s="264"/>
      <c r="L230" s="264"/>
      <c r="M230" s="264"/>
      <c r="N230" s="264"/>
    </row>
    <row r="231" spans="1:14" outlineLevel="1">
      <c r="A231" s="31"/>
      <c r="B231" s="261" t="s">
        <v>232</v>
      </c>
      <c r="C231" s="261" t="s">
        <v>240</v>
      </c>
      <c r="D231" s="261" t="s">
        <v>938</v>
      </c>
      <c r="E231" s="261" t="s">
        <v>935</v>
      </c>
      <c r="F231" s="261"/>
      <c r="G231" s="261" t="s">
        <v>33</v>
      </c>
      <c r="H231" s="261" t="s">
        <v>939</v>
      </c>
      <c r="I231" s="262" t="s">
        <v>940</v>
      </c>
      <c r="J231" s="263">
        <f t="shared" si="65"/>
        <v>0</v>
      </c>
      <c r="K231" s="264"/>
      <c r="L231" s="264"/>
      <c r="M231" s="264"/>
      <c r="N231" s="264"/>
    </row>
    <row r="232" spans="1:14">
      <c r="A232" s="22" t="s">
        <v>26</v>
      </c>
      <c r="B232" s="228" t="s">
        <v>232</v>
      </c>
      <c r="C232" s="237" t="s">
        <v>906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906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906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906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906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45000</v>
      </c>
      <c r="K241" s="4">
        <f>K242+K247+K251</f>
        <v>45000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45000</v>
      </c>
      <c r="K242" s="5">
        <f>K243</f>
        <v>45000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45000</v>
      </c>
      <c r="K243" s="6">
        <f>K244</f>
        <v>45000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45000</v>
      </c>
      <c r="K244" s="7">
        <f>K245+K246</f>
        <v>45000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45000</v>
      </c>
      <c r="K245" s="34">
        <v>45000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905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905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905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905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905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2057570.23</v>
      </c>
      <c r="K256" s="3">
        <f>K257+K268+K309+K444</f>
        <v>944910</v>
      </c>
      <c r="L256" s="3">
        <f>L257+L268+L309+L444</f>
        <v>1112660.23</v>
      </c>
      <c r="M256" s="3">
        <f>M257+M268+M309+M444</f>
        <v>820860.23</v>
      </c>
      <c r="N256" s="3">
        <f>N257+N268+N309+N444</f>
        <v>807240.23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2057570.23</v>
      </c>
      <c r="K309" s="4">
        <f>K320+K326+K332+K337+K349+K360+K370+K381+K388+K393+K422+K430+K435+K440+K310+K315</f>
        <v>944910</v>
      </c>
      <c r="L309" s="4">
        <f t="shared" ref="L309:N309" si="104">L320+L326+L332+L337+L349+L360+L370+L381+L388+L393+L422+L430+L435+L440+L310+L315</f>
        <v>1112660.23</v>
      </c>
      <c r="M309" s="4">
        <f t="shared" si="104"/>
        <v>820860.23</v>
      </c>
      <c r="N309" s="4">
        <f t="shared" si="104"/>
        <v>807240.23</v>
      </c>
    </row>
    <row r="310" spans="1:14">
      <c r="A310" s="19"/>
      <c r="B310" s="228" t="s">
        <v>270</v>
      </c>
      <c r="C310" s="228" t="s">
        <v>908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908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908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908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908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909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472000</v>
      </c>
      <c r="K315" s="230">
        <f>K316</f>
        <v>0</v>
      </c>
      <c r="L315" s="230">
        <f t="shared" ref="L315:N316" si="110">L316</f>
        <v>472000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909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472000</v>
      </c>
      <c r="K316" s="233">
        <f>K317</f>
        <v>0</v>
      </c>
      <c r="L316" s="233">
        <f t="shared" si="110"/>
        <v>472000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909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472000</v>
      </c>
      <c r="K317" s="236">
        <f>K318+K319</f>
        <v>0</v>
      </c>
      <c r="L317" s="236">
        <f t="shared" ref="L317" si="111">L318+L319</f>
        <v>472000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909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472000</v>
      </c>
      <c r="K318" s="240"/>
      <c r="L318" s="240">
        <v>472000</v>
      </c>
      <c r="M318" s="240"/>
      <c r="N318" s="240"/>
    </row>
    <row r="319" spans="1:14">
      <c r="A319" s="19"/>
      <c r="B319" s="237" t="s">
        <v>270</v>
      </c>
      <c r="C319" s="228" t="s">
        <v>909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540600</v>
      </c>
      <c r="K326" s="5">
        <f>K327</f>
        <v>123300</v>
      </c>
      <c r="L326" s="5">
        <f t="shared" ref="L326:N327" si="116">L327</f>
        <v>417300</v>
      </c>
      <c r="M326" s="5">
        <f t="shared" si="116"/>
        <v>417300</v>
      </c>
      <c r="N326" s="5">
        <f t="shared" si="116"/>
        <v>417300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540600</v>
      </c>
      <c r="K327" s="6">
        <f>K328</f>
        <v>123300</v>
      </c>
      <c r="L327" s="6">
        <f t="shared" si="116"/>
        <v>417300</v>
      </c>
      <c r="M327" s="6">
        <f t="shared" si="116"/>
        <v>417300</v>
      </c>
      <c r="N327" s="6">
        <f t="shared" si="116"/>
        <v>417300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540600</v>
      </c>
      <c r="K328" s="7">
        <f>K331+K329+K330</f>
        <v>123300</v>
      </c>
      <c r="L328" s="7">
        <f t="shared" ref="L328:N328" si="117">L331+L329+L330</f>
        <v>417300</v>
      </c>
      <c r="M328" s="7">
        <f t="shared" si="117"/>
        <v>417300</v>
      </c>
      <c r="N328" s="7">
        <f t="shared" si="117"/>
        <v>417300</v>
      </c>
    </row>
    <row r="329" spans="1:14">
      <c r="A329" s="28"/>
      <c r="B329" s="257" t="s">
        <v>270</v>
      </c>
      <c r="C329" s="257" t="s">
        <v>276</v>
      </c>
      <c r="D329" s="257" t="s">
        <v>64</v>
      </c>
      <c r="E329" s="257" t="s">
        <v>77</v>
      </c>
      <c r="F329" s="257"/>
      <c r="G329" s="257" t="s">
        <v>122</v>
      </c>
      <c r="H329" s="257" t="s">
        <v>90</v>
      </c>
      <c r="I329" s="258" t="s">
        <v>91</v>
      </c>
      <c r="J329" s="259">
        <f t="shared" si="93"/>
        <v>417300</v>
      </c>
      <c r="K329" s="260"/>
      <c r="L329" s="260">
        <v>417300</v>
      </c>
      <c r="M329" s="260">
        <v>417300</v>
      </c>
      <c r="N329" s="260">
        <v>417300</v>
      </c>
    </row>
    <row r="330" spans="1:14">
      <c r="A330" s="28"/>
      <c r="B330" s="257" t="s">
        <v>270</v>
      </c>
      <c r="C330" s="257" t="s">
        <v>276</v>
      </c>
      <c r="D330" s="257" t="s">
        <v>64</v>
      </c>
      <c r="E330" s="257" t="s">
        <v>77</v>
      </c>
      <c r="F330" s="257"/>
      <c r="G330" s="257" t="s">
        <v>33</v>
      </c>
      <c r="H330" s="257" t="s">
        <v>90</v>
      </c>
      <c r="I330" s="258" t="s">
        <v>91</v>
      </c>
      <c r="J330" s="259">
        <f t="shared" si="93"/>
        <v>123300</v>
      </c>
      <c r="K330" s="260">
        <v>123300</v>
      </c>
      <c r="L330" s="260"/>
      <c r="M330" s="260"/>
      <c r="N330" s="26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8">L333</f>
        <v>0</v>
      </c>
      <c r="M332" s="5">
        <f t="shared" si="118"/>
        <v>0</v>
      </c>
      <c r="N332" s="5">
        <f t="shared" si="118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8"/>
        <v>0</v>
      </c>
      <c r="M333" s="6">
        <f t="shared" si="118"/>
        <v>0</v>
      </c>
      <c r="N333" s="6">
        <f t="shared" si="118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9">SUM(L335:L336)</f>
        <v>0</v>
      </c>
      <c r="M334" s="7">
        <f t="shared" si="119"/>
        <v>0</v>
      </c>
      <c r="N334" s="7">
        <f t="shared" si="119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20">L338+L345</f>
        <v>0</v>
      </c>
      <c r="M337" s="5">
        <f t="shared" si="120"/>
        <v>0</v>
      </c>
      <c r="N337" s="5">
        <f t="shared" si="120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1">L339</f>
        <v>0</v>
      </c>
      <c r="M338" s="6">
        <f t="shared" si="121"/>
        <v>0</v>
      </c>
      <c r="N338" s="6">
        <f t="shared" si="121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2">SUM(L340:L344)</f>
        <v>0</v>
      </c>
      <c r="M339" s="7">
        <f t="shared" si="122"/>
        <v>0</v>
      </c>
      <c r="N339" s="7">
        <f t="shared" si="122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3">L346</f>
        <v>0</v>
      </c>
      <c r="M345" s="6">
        <f t="shared" si="123"/>
        <v>0</v>
      </c>
      <c r="N345" s="6">
        <f t="shared" si="123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4">SUM(L347:L348)</f>
        <v>0</v>
      </c>
      <c r="M346" s="7">
        <f t="shared" si="124"/>
        <v>0</v>
      </c>
      <c r="N346" s="7">
        <f t="shared" si="124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5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5"/>
        <v>0</v>
      </c>
      <c r="K349" s="5">
        <f>K350+K357</f>
        <v>0</v>
      </c>
      <c r="L349" s="5">
        <f t="shared" ref="L349:N349" si="126">L350+L357</f>
        <v>0</v>
      </c>
      <c r="M349" s="5">
        <f t="shared" si="126"/>
        <v>0</v>
      </c>
      <c r="N349" s="5">
        <f t="shared" si="126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5"/>
        <v>0</v>
      </c>
      <c r="K350" s="6">
        <f>K351</f>
        <v>0</v>
      </c>
      <c r="L350" s="6">
        <f t="shared" ref="L350:N350" si="127">L351</f>
        <v>0</v>
      </c>
      <c r="M350" s="6">
        <f t="shared" si="127"/>
        <v>0</v>
      </c>
      <c r="N350" s="6">
        <f t="shared" si="127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5"/>
        <v>0</v>
      </c>
      <c r="K351" s="7">
        <f>SUM(K352:K356)</f>
        <v>0</v>
      </c>
      <c r="L351" s="7">
        <f t="shared" ref="L351:N351" si="128">SUM(L352:L356)</f>
        <v>0</v>
      </c>
      <c r="M351" s="7">
        <f t="shared" si="128"/>
        <v>0</v>
      </c>
      <c r="N351" s="7">
        <f t="shared" si="128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5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5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5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5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5"/>
        <v>0</v>
      </c>
      <c r="K356" s="34"/>
      <c r="L356" s="34"/>
      <c r="M356" s="34"/>
      <c r="N356" s="34"/>
    </row>
    <row r="357" spans="1:14" outlineLevel="1">
      <c r="A357" s="31"/>
      <c r="B357" s="261" t="s">
        <v>270</v>
      </c>
      <c r="C357" s="261" t="s">
        <v>286</v>
      </c>
      <c r="D357" s="261" t="s">
        <v>217</v>
      </c>
      <c r="E357" s="261"/>
      <c r="F357" s="261"/>
      <c r="G357" s="261"/>
      <c r="H357" s="261"/>
      <c r="I357" s="262"/>
      <c r="J357" s="263">
        <f t="shared" si="125"/>
        <v>0</v>
      </c>
      <c r="K357" s="264">
        <f>K358+K359</f>
        <v>0</v>
      </c>
      <c r="L357" s="264">
        <f t="shared" ref="L357:N357" si="129">L358+L359</f>
        <v>0</v>
      </c>
      <c r="M357" s="264">
        <f t="shared" si="129"/>
        <v>0</v>
      </c>
      <c r="N357" s="264">
        <f t="shared" si="129"/>
        <v>0</v>
      </c>
    </row>
    <row r="358" spans="1:14" ht="25.5" outlineLevel="1">
      <c r="A358" s="31"/>
      <c r="B358" s="261" t="s">
        <v>270</v>
      </c>
      <c r="C358" s="261" t="s">
        <v>286</v>
      </c>
      <c r="D358" s="261" t="s">
        <v>934</v>
      </c>
      <c r="E358" s="261" t="s">
        <v>935</v>
      </c>
      <c r="F358" s="261"/>
      <c r="G358" s="261" t="s">
        <v>33</v>
      </c>
      <c r="H358" s="261" t="s">
        <v>936</v>
      </c>
      <c r="I358" s="262" t="s">
        <v>937</v>
      </c>
      <c r="J358" s="263">
        <f t="shared" si="125"/>
        <v>0</v>
      </c>
      <c r="K358" s="264"/>
      <c r="L358" s="264"/>
      <c r="M358" s="264"/>
      <c r="N358" s="264"/>
    </row>
    <row r="359" spans="1:14" outlineLevel="1">
      <c r="A359" s="31"/>
      <c r="B359" s="261" t="s">
        <v>270</v>
      </c>
      <c r="C359" s="261" t="s">
        <v>286</v>
      </c>
      <c r="D359" s="261" t="s">
        <v>938</v>
      </c>
      <c r="E359" s="261" t="s">
        <v>935</v>
      </c>
      <c r="F359" s="261"/>
      <c r="G359" s="261" t="s">
        <v>33</v>
      </c>
      <c r="H359" s="261" t="s">
        <v>939</v>
      </c>
      <c r="I359" s="262" t="s">
        <v>940</v>
      </c>
      <c r="J359" s="263">
        <f t="shared" si="125"/>
        <v>0</v>
      </c>
      <c r="K359" s="264"/>
      <c r="L359" s="264"/>
      <c r="M359" s="264"/>
      <c r="N359" s="264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5"/>
        <v>0</v>
      </c>
      <c r="K360" s="5">
        <f>K361</f>
        <v>0</v>
      </c>
      <c r="L360" s="5">
        <f t="shared" ref="L360:N361" si="130">L361</f>
        <v>0</v>
      </c>
      <c r="M360" s="5">
        <f t="shared" si="130"/>
        <v>0</v>
      </c>
      <c r="N360" s="5">
        <f t="shared" si="130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5"/>
        <v>0</v>
      </c>
      <c r="K361" s="6">
        <f>K362</f>
        <v>0</v>
      </c>
      <c r="L361" s="6">
        <f t="shared" si="130"/>
        <v>0</v>
      </c>
      <c r="M361" s="6">
        <f t="shared" si="130"/>
        <v>0</v>
      </c>
      <c r="N361" s="6">
        <f t="shared" si="130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5"/>
        <v>0</v>
      </c>
      <c r="K362" s="7">
        <f>SUM(K363:K369)</f>
        <v>0</v>
      </c>
      <c r="L362" s="7">
        <f t="shared" ref="L362:N362" si="131">SUM(L363:L369)</f>
        <v>0</v>
      </c>
      <c r="M362" s="7">
        <f t="shared" si="131"/>
        <v>0</v>
      </c>
      <c r="N362" s="7">
        <f t="shared" si="131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5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5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5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5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5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5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5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5"/>
        <v>5000</v>
      </c>
      <c r="K370" s="5">
        <f>K371+K378</f>
        <v>5000</v>
      </c>
      <c r="L370" s="5">
        <f t="shared" ref="L370:N370" si="132">L371+L378</f>
        <v>0</v>
      </c>
      <c r="M370" s="5">
        <f t="shared" si="132"/>
        <v>0</v>
      </c>
      <c r="N370" s="5">
        <f t="shared" si="132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5"/>
        <v>5000</v>
      </c>
      <c r="K371" s="6">
        <f>K372</f>
        <v>5000</v>
      </c>
      <c r="L371" s="6">
        <f t="shared" ref="L371:N371" si="133">L372</f>
        <v>0</v>
      </c>
      <c r="M371" s="6">
        <f t="shared" si="133"/>
        <v>0</v>
      </c>
      <c r="N371" s="6">
        <f t="shared" si="133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5"/>
        <v>5000</v>
      </c>
      <c r="K372" s="7">
        <f>SUM(K373:K377)</f>
        <v>5000</v>
      </c>
      <c r="L372" s="7">
        <f t="shared" ref="L372:N372" si="134">SUM(L373:L377)</f>
        <v>0</v>
      </c>
      <c r="M372" s="7">
        <f t="shared" si="134"/>
        <v>0</v>
      </c>
      <c r="N372" s="7">
        <f t="shared" si="134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5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5"/>
        <v>5000</v>
      </c>
      <c r="K374" s="34">
        <v>5000</v>
      </c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5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5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5"/>
        <v>0</v>
      </c>
      <c r="K377" s="34"/>
      <c r="L377" s="34"/>
      <c r="M377" s="34"/>
      <c r="N377" s="34"/>
    </row>
    <row r="378" spans="1:14" outlineLevel="1">
      <c r="A378" s="31"/>
      <c r="B378" s="261" t="s">
        <v>270</v>
      </c>
      <c r="C378" s="261" t="s">
        <v>268</v>
      </c>
      <c r="D378" s="261" t="s">
        <v>217</v>
      </c>
      <c r="E378" s="261"/>
      <c r="F378" s="261"/>
      <c r="G378" s="261"/>
      <c r="H378" s="261"/>
      <c r="I378" s="262"/>
      <c r="J378" s="263">
        <f t="shared" si="125"/>
        <v>0</v>
      </c>
      <c r="K378" s="264">
        <f>K379+K380</f>
        <v>0</v>
      </c>
      <c r="L378" s="264">
        <f t="shared" ref="L378:N378" si="135">L379+L380</f>
        <v>0</v>
      </c>
      <c r="M378" s="264">
        <f t="shared" si="135"/>
        <v>0</v>
      </c>
      <c r="N378" s="264">
        <f t="shared" si="135"/>
        <v>0</v>
      </c>
    </row>
    <row r="379" spans="1:14" ht="25.5" outlineLevel="1">
      <c r="A379" s="31"/>
      <c r="B379" s="261" t="s">
        <v>270</v>
      </c>
      <c r="C379" s="261" t="s">
        <v>268</v>
      </c>
      <c r="D379" s="261" t="s">
        <v>934</v>
      </c>
      <c r="E379" s="261" t="s">
        <v>935</v>
      </c>
      <c r="F379" s="261"/>
      <c r="G379" s="261" t="s">
        <v>33</v>
      </c>
      <c r="H379" s="261" t="s">
        <v>936</v>
      </c>
      <c r="I379" s="262" t="s">
        <v>937</v>
      </c>
      <c r="J379" s="263">
        <f t="shared" si="125"/>
        <v>0</v>
      </c>
      <c r="K379" s="264"/>
      <c r="L379" s="264"/>
      <c r="M379" s="264"/>
      <c r="N379" s="264"/>
    </row>
    <row r="380" spans="1:14" outlineLevel="1">
      <c r="A380" s="31"/>
      <c r="B380" s="261" t="s">
        <v>270</v>
      </c>
      <c r="C380" s="261" t="s">
        <v>268</v>
      </c>
      <c r="D380" s="261" t="s">
        <v>938</v>
      </c>
      <c r="E380" s="261" t="s">
        <v>935</v>
      </c>
      <c r="F380" s="261"/>
      <c r="G380" s="261" t="s">
        <v>33</v>
      </c>
      <c r="H380" s="261" t="s">
        <v>939</v>
      </c>
      <c r="I380" s="262" t="s">
        <v>940</v>
      </c>
      <c r="J380" s="263">
        <f t="shared" si="125"/>
        <v>0</v>
      </c>
      <c r="K380" s="264"/>
      <c r="L380" s="264"/>
      <c r="M380" s="264"/>
      <c r="N380" s="264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5"/>
        <v>0</v>
      </c>
      <c r="K381" s="5">
        <f>K382</f>
        <v>0</v>
      </c>
      <c r="L381" s="5">
        <f t="shared" ref="L381:N382" si="136">L382</f>
        <v>0</v>
      </c>
      <c r="M381" s="5">
        <f t="shared" si="136"/>
        <v>0</v>
      </c>
      <c r="N381" s="5">
        <f t="shared" si="136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5"/>
        <v>0</v>
      </c>
      <c r="K382" s="6">
        <f>K383</f>
        <v>0</v>
      </c>
      <c r="L382" s="6">
        <f t="shared" si="136"/>
        <v>0</v>
      </c>
      <c r="M382" s="6">
        <f t="shared" si="136"/>
        <v>0</v>
      </c>
      <c r="N382" s="6">
        <f t="shared" si="136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5"/>
        <v>0</v>
      </c>
      <c r="K383" s="7">
        <f>SUM(K384:K387)</f>
        <v>0</v>
      </c>
      <c r="L383" s="7">
        <f t="shared" ref="L383:N383" si="137">SUM(L384:L387)</f>
        <v>0</v>
      </c>
      <c r="M383" s="7">
        <f t="shared" si="137"/>
        <v>0</v>
      </c>
      <c r="N383" s="7">
        <f t="shared" si="137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5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5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5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5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5"/>
        <v>0</v>
      </c>
      <c r="K388" s="5">
        <f>K389</f>
        <v>0</v>
      </c>
      <c r="L388" s="5">
        <f t="shared" ref="L388:N389" si="138">L389</f>
        <v>0</v>
      </c>
      <c r="M388" s="5">
        <f t="shared" si="138"/>
        <v>0</v>
      </c>
      <c r="N388" s="5">
        <f t="shared" si="138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5"/>
        <v>0</v>
      </c>
      <c r="K389" s="6">
        <f>K390</f>
        <v>0</v>
      </c>
      <c r="L389" s="6">
        <f t="shared" si="138"/>
        <v>0</v>
      </c>
      <c r="M389" s="6">
        <f t="shared" si="138"/>
        <v>0</v>
      </c>
      <c r="N389" s="6">
        <f t="shared" si="138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5"/>
        <v>0</v>
      </c>
      <c r="K390" s="7">
        <f>SUM(K391:K392)</f>
        <v>0</v>
      </c>
      <c r="L390" s="7">
        <f t="shared" ref="L390:N390" si="139">SUM(L391:L392)</f>
        <v>0</v>
      </c>
      <c r="M390" s="7">
        <f t="shared" si="139"/>
        <v>0</v>
      </c>
      <c r="N390" s="7">
        <f t="shared" si="139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5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5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5"/>
        <v>336610</v>
      </c>
      <c r="K393" s="5">
        <f>K394+K419</f>
        <v>336610</v>
      </c>
      <c r="L393" s="5">
        <f t="shared" ref="L393:N393" si="140">L394+L419</f>
        <v>0</v>
      </c>
      <c r="M393" s="5">
        <f t="shared" si="140"/>
        <v>180200</v>
      </c>
      <c r="N393" s="5">
        <f t="shared" si="140"/>
        <v>166580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5"/>
        <v>336610</v>
      </c>
      <c r="K394" s="6">
        <f>K395</f>
        <v>336610</v>
      </c>
      <c r="L394" s="6">
        <f t="shared" ref="L394:N394" si="141">L395</f>
        <v>0</v>
      </c>
      <c r="M394" s="6">
        <f t="shared" si="141"/>
        <v>180200</v>
      </c>
      <c r="N394" s="6">
        <f t="shared" si="141"/>
        <v>166580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5"/>
        <v>336610</v>
      </c>
      <c r="K395" s="7">
        <f>SUM(K396:K418)</f>
        <v>336610</v>
      </c>
      <c r="L395" s="7">
        <f t="shared" ref="L395:N395" si="142">SUM(L396:L418)</f>
        <v>0</v>
      </c>
      <c r="M395" s="7">
        <f t="shared" si="142"/>
        <v>180200</v>
      </c>
      <c r="N395" s="7">
        <f t="shared" si="142"/>
        <v>166580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5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5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5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5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5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5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5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5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5"/>
        <v>245000</v>
      </c>
      <c r="K404" s="34">
        <f>290000-45000</f>
        <v>245000</v>
      </c>
      <c r="L404" s="34"/>
      <c r="M404" s="34">
        <f>300000-219800</f>
        <v>80200</v>
      </c>
      <c r="N404" s="34">
        <f>300000-233420</f>
        <v>66580</v>
      </c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5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5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5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5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5"/>
        <v>0</v>
      </c>
      <c r="K409" s="34"/>
      <c r="L409" s="34"/>
      <c r="M409" s="34"/>
      <c r="N409" s="34"/>
    </row>
    <row r="410" spans="1:14" ht="38.25" outlineLevel="1">
      <c r="A410" s="31"/>
      <c r="B410" s="261" t="s">
        <v>270</v>
      </c>
      <c r="C410" s="261" t="s">
        <v>269</v>
      </c>
      <c r="D410" s="261" t="s">
        <v>64</v>
      </c>
      <c r="E410" s="261" t="s">
        <v>944</v>
      </c>
      <c r="F410" s="261"/>
      <c r="G410" s="261" t="s">
        <v>33</v>
      </c>
      <c r="H410" s="261" t="s">
        <v>945</v>
      </c>
      <c r="I410" s="262" t="s">
        <v>946</v>
      </c>
      <c r="J410" s="263">
        <f t="shared" si="125"/>
        <v>0</v>
      </c>
      <c r="K410" s="264"/>
      <c r="L410" s="264"/>
      <c r="M410" s="264"/>
      <c r="N410" s="264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5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5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5"/>
        <v>6000</v>
      </c>
      <c r="K413" s="34">
        <v>6000</v>
      </c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5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5"/>
        <v>7000</v>
      </c>
      <c r="K415" s="34">
        <v>7000</v>
      </c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5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5"/>
        <v>78610</v>
      </c>
      <c r="K417" s="34">
        <v>78610</v>
      </c>
      <c r="L417" s="34"/>
      <c r="M417" s="34">
        <v>100000</v>
      </c>
      <c r="N417" s="34">
        <v>100000</v>
      </c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5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3">K419+L419</f>
        <v>0</v>
      </c>
      <c r="K419" s="6">
        <f>K420</f>
        <v>0</v>
      </c>
      <c r="L419" s="6">
        <f t="shared" ref="L419:N420" si="144">L420</f>
        <v>0</v>
      </c>
      <c r="M419" s="6">
        <f t="shared" si="144"/>
        <v>0</v>
      </c>
      <c r="N419" s="6">
        <f t="shared" si="144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3"/>
        <v>0</v>
      </c>
      <c r="K420" s="7">
        <f>K421</f>
        <v>0</v>
      </c>
      <c r="L420" s="7">
        <f t="shared" si="144"/>
        <v>0</v>
      </c>
      <c r="M420" s="7">
        <f t="shared" si="144"/>
        <v>0</v>
      </c>
      <c r="N420" s="7">
        <f t="shared" si="144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3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3"/>
        <v>0</v>
      </c>
      <c r="K422" s="5">
        <f>K423+K427</f>
        <v>0</v>
      </c>
      <c r="L422" s="5">
        <f t="shared" ref="L422:N422" si="145">L423+L427</f>
        <v>0</v>
      </c>
      <c r="M422" s="5">
        <f t="shared" si="145"/>
        <v>0</v>
      </c>
      <c r="N422" s="5">
        <f t="shared" si="145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3"/>
        <v>0</v>
      </c>
      <c r="K423" s="6">
        <f>K424</f>
        <v>0</v>
      </c>
      <c r="L423" s="6">
        <f t="shared" ref="L423:N423" si="146">L424</f>
        <v>0</v>
      </c>
      <c r="M423" s="6">
        <f t="shared" si="146"/>
        <v>0</v>
      </c>
      <c r="N423" s="6">
        <f t="shared" si="146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3"/>
        <v>0</v>
      </c>
      <c r="K424" s="7">
        <f>SUM(K425:K426)</f>
        <v>0</v>
      </c>
      <c r="L424" s="7">
        <f t="shared" ref="L424:N424" si="147">SUM(L425:L426)</f>
        <v>0</v>
      </c>
      <c r="M424" s="7">
        <f t="shared" si="147"/>
        <v>0</v>
      </c>
      <c r="N424" s="7">
        <f t="shared" si="147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3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822</v>
      </c>
      <c r="G426" s="32" t="s">
        <v>122</v>
      </c>
      <c r="H426" s="32" t="s">
        <v>120</v>
      </c>
      <c r="I426" s="33" t="s">
        <v>121</v>
      </c>
      <c r="J426" s="8">
        <f t="shared" si="143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3"/>
        <v>0</v>
      </c>
      <c r="K427" s="6">
        <f>K428</f>
        <v>0</v>
      </c>
      <c r="L427" s="6">
        <f t="shared" ref="L427:N428" si="148">L428</f>
        <v>0</v>
      </c>
      <c r="M427" s="6">
        <f t="shared" si="148"/>
        <v>0</v>
      </c>
      <c r="N427" s="6">
        <f t="shared" si="148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3"/>
        <v>0</v>
      </c>
      <c r="K428" s="7">
        <f>K429</f>
        <v>0</v>
      </c>
      <c r="L428" s="7">
        <f t="shared" si="148"/>
        <v>0</v>
      </c>
      <c r="M428" s="7">
        <f t="shared" si="148"/>
        <v>0</v>
      </c>
      <c r="N428" s="7">
        <f t="shared" si="148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3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3"/>
        <v>0</v>
      </c>
      <c r="K430" s="5">
        <f>K431</f>
        <v>0</v>
      </c>
      <c r="L430" s="5">
        <f t="shared" ref="L430:N431" si="149">L431</f>
        <v>0</v>
      </c>
      <c r="M430" s="5">
        <f t="shared" si="149"/>
        <v>0</v>
      </c>
      <c r="N430" s="5">
        <f t="shared" si="149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3"/>
        <v>0</v>
      </c>
      <c r="K431" s="6">
        <f>K432</f>
        <v>0</v>
      </c>
      <c r="L431" s="6">
        <f t="shared" si="149"/>
        <v>0</v>
      </c>
      <c r="M431" s="6">
        <f t="shared" si="149"/>
        <v>0</v>
      </c>
      <c r="N431" s="6">
        <f t="shared" si="149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3"/>
        <v>0</v>
      </c>
      <c r="K432" s="7">
        <f>SUM(K433:K434)</f>
        <v>0</v>
      </c>
      <c r="L432" s="7">
        <f t="shared" ref="L432:N432" si="150">SUM(L433:L434)</f>
        <v>0</v>
      </c>
      <c r="M432" s="7">
        <f t="shared" si="150"/>
        <v>0</v>
      </c>
      <c r="N432" s="7">
        <f t="shared" si="150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3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3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3"/>
        <v>703360.23</v>
      </c>
      <c r="K435" s="5">
        <f>K436</f>
        <v>480000</v>
      </c>
      <c r="L435" s="5">
        <f t="shared" ref="L435:N436" si="151">L436</f>
        <v>223360.23</v>
      </c>
      <c r="M435" s="5">
        <f t="shared" si="151"/>
        <v>223360.23</v>
      </c>
      <c r="N435" s="5">
        <f t="shared" si="151"/>
        <v>223360.23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3"/>
        <v>703360.23</v>
      </c>
      <c r="K436" s="6">
        <f>K437</f>
        <v>480000</v>
      </c>
      <c r="L436" s="6">
        <f t="shared" si="151"/>
        <v>223360.23</v>
      </c>
      <c r="M436" s="6">
        <f t="shared" si="151"/>
        <v>223360.23</v>
      </c>
      <c r="N436" s="6">
        <f t="shared" si="151"/>
        <v>223360.23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3"/>
        <v>703360.23</v>
      </c>
      <c r="K437" s="7">
        <f>K439+K438</f>
        <v>480000</v>
      </c>
      <c r="L437" s="7">
        <f t="shared" ref="L437:N437" si="152">L439+L438</f>
        <v>223360.23</v>
      </c>
      <c r="M437" s="7">
        <f t="shared" si="152"/>
        <v>223360.23</v>
      </c>
      <c r="N437" s="7">
        <f t="shared" si="152"/>
        <v>223360.23</v>
      </c>
    </row>
    <row r="438" spans="1:14">
      <c r="A438" s="28"/>
      <c r="B438" s="261" t="s">
        <v>270</v>
      </c>
      <c r="C438" s="261" t="s">
        <v>309</v>
      </c>
      <c r="D438" s="261" t="s">
        <v>139</v>
      </c>
      <c r="E438" s="261" t="s">
        <v>70</v>
      </c>
      <c r="F438" s="261"/>
      <c r="G438" s="261" t="s">
        <v>122</v>
      </c>
      <c r="H438" s="261" t="s">
        <v>144</v>
      </c>
      <c r="I438" s="262" t="s">
        <v>145</v>
      </c>
      <c r="J438" s="267"/>
      <c r="K438" s="267"/>
      <c r="L438" s="267"/>
      <c r="M438" s="267"/>
      <c r="N438" s="267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3"/>
        <v>703360.23</v>
      </c>
      <c r="K439" s="34">
        <v>480000</v>
      </c>
      <c r="L439" s="34">
        <v>223360.23</v>
      </c>
      <c r="M439" s="34">
        <v>223360.23</v>
      </c>
      <c r="N439" s="34">
        <v>223360.23</v>
      </c>
    </row>
    <row r="440" spans="1:14">
      <c r="A440" s="22" t="s">
        <v>26</v>
      </c>
      <c r="B440" s="241" t="s">
        <v>270</v>
      </c>
      <c r="C440" s="241" t="s">
        <v>924</v>
      </c>
      <c r="D440" s="241"/>
      <c r="E440" s="241"/>
      <c r="F440" s="241"/>
      <c r="G440" s="241"/>
      <c r="H440" s="241"/>
      <c r="I440" s="242"/>
      <c r="J440" s="243">
        <f t="shared" si="143"/>
        <v>0</v>
      </c>
      <c r="K440" s="243">
        <f>K441</f>
        <v>0</v>
      </c>
      <c r="L440" s="243">
        <f t="shared" ref="L440:N441" si="153">L441</f>
        <v>0</v>
      </c>
      <c r="M440" s="243">
        <f t="shared" si="153"/>
        <v>0</v>
      </c>
      <c r="N440" s="243">
        <f t="shared" si="153"/>
        <v>0</v>
      </c>
    </row>
    <row r="441" spans="1:14">
      <c r="A441" s="25" t="s">
        <v>26</v>
      </c>
      <c r="B441" s="244" t="s">
        <v>270</v>
      </c>
      <c r="C441" s="241" t="s">
        <v>924</v>
      </c>
      <c r="D441" s="244" t="s">
        <v>55</v>
      </c>
      <c r="E441" s="244"/>
      <c r="F441" s="244"/>
      <c r="G441" s="244"/>
      <c r="H441" s="244"/>
      <c r="I441" s="245"/>
      <c r="J441" s="246">
        <f t="shared" si="143"/>
        <v>0</v>
      </c>
      <c r="K441" s="246">
        <f>K442</f>
        <v>0</v>
      </c>
      <c r="L441" s="246">
        <f t="shared" si="153"/>
        <v>0</v>
      </c>
      <c r="M441" s="246">
        <f t="shared" si="153"/>
        <v>0</v>
      </c>
      <c r="N441" s="246">
        <f t="shared" si="153"/>
        <v>0</v>
      </c>
    </row>
    <row r="442" spans="1:14">
      <c r="A442" s="28" t="s">
        <v>26</v>
      </c>
      <c r="B442" s="247" t="s">
        <v>270</v>
      </c>
      <c r="C442" s="241" t="s">
        <v>924</v>
      </c>
      <c r="D442" s="247" t="s">
        <v>64</v>
      </c>
      <c r="E442" s="247"/>
      <c r="F442" s="247"/>
      <c r="G442" s="247"/>
      <c r="H442" s="247"/>
      <c r="I442" s="248"/>
      <c r="J442" s="249">
        <f t="shared" si="143"/>
        <v>0</v>
      </c>
      <c r="K442" s="249">
        <f>SUM(K443)</f>
        <v>0</v>
      </c>
      <c r="L442" s="249">
        <f t="shared" ref="L442:N442" si="154">SUM(L443)</f>
        <v>0</v>
      </c>
      <c r="M442" s="249">
        <f t="shared" si="154"/>
        <v>0</v>
      </c>
      <c r="N442" s="249">
        <f t="shared" si="154"/>
        <v>0</v>
      </c>
    </row>
    <row r="443" spans="1:14" outlineLevel="1">
      <c r="A443" s="31" t="s">
        <v>26</v>
      </c>
      <c r="B443" s="250" t="s">
        <v>270</v>
      </c>
      <c r="C443" s="241" t="s">
        <v>924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3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5">M445+M455+M450</f>
        <v>0</v>
      </c>
      <c r="N444" s="4">
        <f t="shared" si="155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3"/>
        <v>0</v>
      </c>
      <c r="K445" s="5">
        <f>K446</f>
        <v>0</v>
      </c>
      <c r="L445" s="5">
        <f t="shared" ref="L445:N446" si="156">L446</f>
        <v>0</v>
      </c>
      <c r="M445" s="5">
        <f t="shared" si="156"/>
        <v>0</v>
      </c>
      <c r="N445" s="5">
        <f t="shared" si="156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3"/>
        <v>0</v>
      </c>
      <c r="K446" s="6">
        <f>K447</f>
        <v>0</v>
      </c>
      <c r="L446" s="6">
        <f t="shared" si="156"/>
        <v>0</v>
      </c>
      <c r="M446" s="6">
        <f t="shared" si="156"/>
        <v>0</v>
      </c>
      <c r="N446" s="6">
        <f t="shared" si="156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3"/>
        <v>0</v>
      </c>
      <c r="K447" s="7">
        <f>SUM(K448:K449)</f>
        <v>0</v>
      </c>
      <c r="L447" s="7">
        <f t="shared" ref="L447:N447" si="157">SUM(L448:L449)</f>
        <v>0</v>
      </c>
      <c r="M447" s="7">
        <f t="shared" si="157"/>
        <v>0</v>
      </c>
      <c r="N447" s="7">
        <f t="shared" si="157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3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3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907</v>
      </c>
      <c r="D450" s="228"/>
      <c r="E450" s="228"/>
      <c r="F450" s="228"/>
      <c r="G450" s="228"/>
      <c r="H450" s="228"/>
      <c r="I450" s="229"/>
      <c r="J450" s="230">
        <f t="shared" ref="J450:J454" si="158">K450+L450</f>
        <v>0</v>
      </c>
      <c r="K450" s="230">
        <f>K451</f>
        <v>0</v>
      </c>
      <c r="L450" s="230">
        <f t="shared" ref="L450:N451" si="159">L451</f>
        <v>0</v>
      </c>
      <c r="M450" s="230">
        <f t="shared" si="159"/>
        <v>0</v>
      </c>
      <c r="N450" s="230">
        <f t="shared" si="159"/>
        <v>0</v>
      </c>
    </row>
    <row r="451" spans="1:14" outlineLevel="1">
      <c r="A451" s="31"/>
      <c r="B451" s="231" t="s">
        <v>310</v>
      </c>
      <c r="C451" s="228" t="s">
        <v>907</v>
      </c>
      <c r="D451" s="231" t="s">
        <v>254</v>
      </c>
      <c r="E451" s="231"/>
      <c r="F451" s="231"/>
      <c r="G451" s="231"/>
      <c r="H451" s="231"/>
      <c r="I451" s="232"/>
      <c r="J451" s="233">
        <f t="shared" si="158"/>
        <v>0</v>
      </c>
      <c r="K451" s="233">
        <f>K452</f>
        <v>0</v>
      </c>
      <c r="L451" s="233">
        <f t="shared" si="159"/>
        <v>0</v>
      </c>
      <c r="M451" s="233">
        <f t="shared" si="159"/>
        <v>0</v>
      </c>
      <c r="N451" s="233">
        <f t="shared" si="159"/>
        <v>0</v>
      </c>
    </row>
    <row r="452" spans="1:14" outlineLevel="1">
      <c r="A452" s="31"/>
      <c r="B452" s="234" t="s">
        <v>310</v>
      </c>
      <c r="C452" s="228" t="s">
        <v>907</v>
      </c>
      <c r="D452" s="234" t="s">
        <v>311</v>
      </c>
      <c r="E452" s="234"/>
      <c r="F452" s="234"/>
      <c r="G452" s="234"/>
      <c r="H452" s="234"/>
      <c r="I452" s="235"/>
      <c r="J452" s="236">
        <f t="shared" si="158"/>
        <v>0</v>
      </c>
      <c r="K452" s="236">
        <f>SUM(K453:K454)</f>
        <v>0</v>
      </c>
      <c r="L452" s="236">
        <f t="shared" ref="L452:N452" si="160">SUM(L453:L454)</f>
        <v>0</v>
      </c>
      <c r="M452" s="236">
        <f t="shared" si="160"/>
        <v>0</v>
      </c>
      <c r="N452" s="236">
        <f t="shared" si="160"/>
        <v>0</v>
      </c>
    </row>
    <row r="453" spans="1:14" ht="25.5" outlineLevel="1">
      <c r="A453" s="31"/>
      <c r="B453" s="237" t="s">
        <v>310</v>
      </c>
      <c r="C453" s="228" t="s">
        <v>907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8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907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8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3"/>
        <v>0</v>
      </c>
      <c r="K455" s="8">
        <f>K456</f>
        <v>0</v>
      </c>
      <c r="L455" s="8">
        <f t="shared" ref="L455:N456" si="161">L456</f>
        <v>0</v>
      </c>
      <c r="M455" s="8">
        <f t="shared" si="161"/>
        <v>0</v>
      </c>
      <c r="N455" s="8">
        <f t="shared" si="161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3"/>
        <v>0</v>
      </c>
      <c r="K456" s="8">
        <f>K457</f>
        <v>0</v>
      </c>
      <c r="L456" s="8">
        <f t="shared" si="161"/>
        <v>0</v>
      </c>
      <c r="M456" s="8">
        <f t="shared" si="161"/>
        <v>0</v>
      </c>
      <c r="N456" s="8">
        <f t="shared" si="161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3"/>
        <v>0</v>
      </c>
      <c r="K457" s="8">
        <f>K458+K459</f>
        <v>0</v>
      </c>
      <c r="L457" s="8">
        <f t="shared" ref="L457:N457" si="162">L458+L459</f>
        <v>0</v>
      </c>
      <c r="M457" s="8">
        <f t="shared" si="162"/>
        <v>0</v>
      </c>
      <c r="N457" s="8">
        <f t="shared" si="162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3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3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3"/>
        <v>4346300</v>
      </c>
      <c r="K460" s="3">
        <f>K461</f>
        <v>4346300</v>
      </c>
      <c r="L460" s="3">
        <f t="shared" ref="L460:N460" si="163">L461</f>
        <v>0</v>
      </c>
      <c r="M460" s="3">
        <f t="shared" si="163"/>
        <v>533200</v>
      </c>
      <c r="N460" s="3">
        <f t="shared" si="163"/>
        <v>610000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3"/>
        <v>4346300</v>
      </c>
      <c r="K461" s="4">
        <f>K462+K500+K507+K512</f>
        <v>4346300</v>
      </c>
      <c r="L461" s="4">
        <f t="shared" ref="L461:N461" si="164">L462+L500+L507+L512</f>
        <v>0</v>
      </c>
      <c r="M461" s="4">
        <f t="shared" si="164"/>
        <v>533200</v>
      </c>
      <c r="N461" s="4">
        <f t="shared" si="164"/>
        <v>610000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3"/>
        <v>4346300</v>
      </c>
      <c r="K462" s="5">
        <f>K463+K493+K497</f>
        <v>4346300</v>
      </c>
      <c r="L462" s="5">
        <f t="shared" ref="L462:N462" si="165">L463+L493+L497</f>
        <v>0</v>
      </c>
      <c r="M462" s="5">
        <f t="shared" si="165"/>
        <v>533200</v>
      </c>
      <c r="N462" s="5">
        <f t="shared" si="165"/>
        <v>610000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3"/>
        <v>590000</v>
      </c>
      <c r="K463" s="6">
        <f>K464+K467+K489</f>
        <v>590000</v>
      </c>
      <c r="L463" s="6">
        <f t="shared" ref="L463:N463" si="166">L464+L467+L489</f>
        <v>0</v>
      </c>
      <c r="M463" s="6">
        <f t="shared" si="166"/>
        <v>533200</v>
      </c>
      <c r="N463" s="6">
        <f t="shared" si="166"/>
        <v>610000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3"/>
        <v>50000</v>
      </c>
      <c r="K464" s="7">
        <f>SUM(K465:K466)</f>
        <v>50000</v>
      </c>
      <c r="L464" s="7">
        <f t="shared" ref="L464:N464" si="167">SUM(L465:L466)</f>
        <v>0</v>
      </c>
      <c r="M464" s="7">
        <f t="shared" si="167"/>
        <v>0</v>
      </c>
      <c r="N464" s="7">
        <f t="shared" si="167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3"/>
        <v>10000</v>
      </c>
      <c r="K465" s="34">
        <v>10000</v>
      </c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3"/>
        <v>40000</v>
      </c>
      <c r="K466" s="34">
        <v>40000</v>
      </c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3"/>
        <v>190000</v>
      </c>
      <c r="K467" s="7">
        <f>SUM(K468:K488)</f>
        <v>190000</v>
      </c>
      <c r="L467" s="7">
        <f t="shared" ref="L467:N467" si="168">SUM(L468:L488)</f>
        <v>0</v>
      </c>
      <c r="M467" s="7">
        <f t="shared" si="168"/>
        <v>83200</v>
      </c>
      <c r="N467" s="7">
        <f t="shared" si="168"/>
        <v>100000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3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3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3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3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3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3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3"/>
        <v>70000</v>
      </c>
      <c r="K474" s="34">
        <v>70000</v>
      </c>
      <c r="L474" s="34"/>
      <c r="M474" s="34">
        <v>50000</v>
      </c>
      <c r="N474" s="34">
        <v>50000</v>
      </c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3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3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3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3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3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3"/>
        <v>20000</v>
      </c>
      <c r="K480" s="34">
        <v>20000</v>
      </c>
      <c r="L480" s="34"/>
      <c r="M480" s="34">
        <v>33200</v>
      </c>
      <c r="N480" s="34">
        <v>50000</v>
      </c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3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3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3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3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3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3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3"/>
        <v>100000</v>
      </c>
      <c r="K487" s="34">
        <v>100000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3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9">K489+L489</f>
        <v>350000</v>
      </c>
      <c r="K489" s="7">
        <f>SUM(K490:K492)</f>
        <v>350000</v>
      </c>
      <c r="L489" s="7">
        <f t="shared" ref="L489:N489" si="170">SUM(L490:L492)</f>
        <v>0</v>
      </c>
      <c r="M489" s="7">
        <f t="shared" si="170"/>
        <v>450000</v>
      </c>
      <c r="N489" s="7">
        <f t="shared" si="170"/>
        <v>510000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9"/>
        <v>200000</v>
      </c>
      <c r="K490" s="34">
        <v>200000</v>
      </c>
      <c r="L490" s="34"/>
      <c r="M490" s="34">
        <v>250000</v>
      </c>
      <c r="N490" s="34">
        <v>260000</v>
      </c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9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9"/>
        <v>150000</v>
      </c>
      <c r="K492" s="34">
        <v>150000</v>
      </c>
      <c r="L492" s="34"/>
      <c r="M492" s="34">
        <v>200000</v>
      </c>
      <c r="N492" s="34">
        <v>250000</v>
      </c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9"/>
        <v>3756300</v>
      </c>
      <c r="K493" s="6">
        <f>K494</f>
        <v>3756300</v>
      </c>
      <c r="L493" s="6">
        <f t="shared" ref="L493:N493" si="171">L494</f>
        <v>0</v>
      </c>
      <c r="M493" s="6">
        <f t="shared" si="171"/>
        <v>0</v>
      </c>
      <c r="N493" s="6">
        <f t="shared" si="171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9"/>
        <v>3756300</v>
      </c>
      <c r="K494" s="7">
        <f>SUM(K495:K496)</f>
        <v>3756300</v>
      </c>
      <c r="L494" s="7">
        <f t="shared" ref="L494:N494" si="172">SUM(L495:L496)</f>
        <v>0</v>
      </c>
      <c r="M494" s="7">
        <f t="shared" si="172"/>
        <v>0</v>
      </c>
      <c r="N494" s="7">
        <f t="shared" si="172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9"/>
        <v>3756300</v>
      </c>
      <c r="K495" s="34">
        <v>3756300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9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9"/>
        <v>0</v>
      </c>
      <c r="K497" s="6">
        <f>K498</f>
        <v>0</v>
      </c>
      <c r="L497" s="6">
        <f t="shared" ref="L497:N497" si="173">L498</f>
        <v>0</v>
      </c>
      <c r="M497" s="6">
        <f t="shared" si="173"/>
        <v>0</v>
      </c>
      <c r="N497" s="6">
        <f t="shared" si="173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9"/>
        <v>0</v>
      </c>
      <c r="K498" s="7">
        <f>SUM(K499)</f>
        <v>0</v>
      </c>
      <c r="L498" s="7">
        <f t="shared" ref="L498:N498" si="174">SUM(L499)</f>
        <v>0</v>
      </c>
      <c r="M498" s="7">
        <f t="shared" si="174"/>
        <v>0</v>
      </c>
      <c r="N498" s="7">
        <f t="shared" si="174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9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9"/>
        <v>0</v>
      </c>
      <c r="K500" s="5">
        <f>K501+K504</f>
        <v>0</v>
      </c>
      <c r="L500" s="5">
        <f t="shared" ref="L500:N500" si="175">L501+L504</f>
        <v>0</v>
      </c>
      <c r="M500" s="5">
        <f t="shared" si="175"/>
        <v>0</v>
      </c>
      <c r="N500" s="5">
        <f t="shared" si="175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9"/>
        <v>0</v>
      </c>
      <c r="K501" s="6">
        <f>K502</f>
        <v>0</v>
      </c>
      <c r="L501" s="6">
        <f t="shared" ref="L501:N501" si="176">L502</f>
        <v>0</v>
      </c>
      <c r="M501" s="6">
        <f t="shared" si="176"/>
        <v>0</v>
      </c>
      <c r="N501" s="6">
        <f t="shared" si="176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9"/>
        <v>0</v>
      </c>
      <c r="K502" s="7">
        <f>SUM(K503)</f>
        <v>0</v>
      </c>
      <c r="L502" s="7">
        <f t="shared" ref="L502:N502" si="177">SUM(L503)</f>
        <v>0</v>
      </c>
      <c r="M502" s="7">
        <f t="shared" si="177"/>
        <v>0</v>
      </c>
      <c r="N502" s="7">
        <f t="shared" si="177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823</v>
      </c>
      <c r="G503" s="32" t="s">
        <v>122</v>
      </c>
      <c r="H503" s="32" t="s">
        <v>321</v>
      </c>
      <c r="I503" s="33" t="s">
        <v>322</v>
      </c>
      <c r="J503" s="8">
        <f t="shared" si="169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9"/>
        <v>0</v>
      </c>
      <c r="K504" s="6">
        <f>K505</f>
        <v>0</v>
      </c>
      <c r="L504" s="6">
        <f t="shared" ref="L504:N504" si="178">L505</f>
        <v>0</v>
      </c>
      <c r="M504" s="6">
        <f t="shared" si="178"/>
        <v>0</v>
      </c>
      <c r="N504" s="6">
        <f t="shared" si="178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9"/>
        <v>0</v>
      </c>
      <c r="K505" s="7">
        <f>SUM(K506)</f>
        <v>0</v>
      </c>
      <c r="L505" s="7">
        <f t="shared" ref="L505:N505" si="179">SUM(L506)</f>
        <v>0</v>
      </c>
      <c r="M505" s="7">
        <f t="shared" si="179"/>
        <v>0</v>
      </c>
      <c r="N505" s="7">
        <f t="shared" si="179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9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9"/>
        <v>0</v>
      </c>
      <c r="K507" s="5">
        <f>K508</f>
        <v>0</v>
      </c>
      <c r="L507" s="5">
        <f t="shared" ref="L507:N508" si="180">L508</f>
        <v>0</v>
      </c>
      <c r="M507" s="5">
        <f t="shared" si="180"/>
        <v>0</v>
      </c>
      <c r="N507" s="5">
        <f t="shared" si="180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9"/>
        <v>0</v>
      </c>
      <c r="K508" s="6">
        <f>K509</f>
        <v>0</v>
      </c>
      <c r="L508" s="6">
        <f t="shared" si="180"/>
        <v>0</v>
      </c>
      <c r="M508" s="6">
        <f t="shared" si="180"/>
        <v>0</v>
      </c>
      <c r="N508" s="6">
        <f t="shared" si="180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9"/>
        <v>0</v>
      </c>
      <c r="K509" s="7">
        <f>SUM(K510:K511)</f>
        <v>0</v>
      </c>
      <c r="L509" s="7">
        <f t="shared" ref="L509:N509" si="181">SUM(L510:L511)</f>
        <v>0</v>
      </c>
      <c r="M509" s="7">
        <f t="shared" si="181"/>
        <v>0</v>
      </c>
      <c r="N509" s="7">
        <f t="shared" si="181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9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9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9"/>
        <v>0</v>
      </c>
      <c r="K512" s="5">
        <f>K513</f>
        <v>0</v>
      </c>
      <c r="L512" s="5">
        <f t="shared" ref="L512:N513" si="182">L513</f>
        <v>0</v>
      </c>
      <c r="M512" s="5">
        <f t="shared" si="182"/>
        <v>0</v>
      </c>
      <c r="N512" s="5">
        <f t="shared" si="182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9"/>
        <v>0</v>
      </c>
      <c r="K513" s="6">
        <f>K514</f>
        <v>0</v>
      </c>
      <c r="L513" s="6">
        <f t="shared" si="182"/>
        <v>0</v>
      </c>
      <c r="M513" s="6">
        <f t="shared" si="182"/>
        <v>0</v>
      </c>
      <c r="N513" s="6">
        <f t="shared" si="182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9"/>
        <v>0</v>
      </c>
      <c r="K514" s="7">
        <f>SUM(K515:K516)</f>
        <v>0</v>
      </c>
      <c r="L514" s="7">
        <f t="shared" ref="L514:N514" si="183">SUM(L515:L516)</f>
        <v>0</v>
      </c>
      <c r="M514" s="7">
        <f t="shared" si="183"/>
        <v>0</v>
      </c>
      <c r="N514" s="7">
        <f t="shared" si="183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9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9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9"/>
        <v>850000</v>
      </c>
      <c r="K517" s="3">
        <f>K518+K523</f>
        <v>850000</v>
      </c>
      <c r="L517" s="3">
        <f t="shared" ref="L517:N517" si="184">L518+L523</f>
        <v>0</v>
      </c>
      <c r="M517" s="3">
        <f t="shared" si="184"/>
        <v>950000</v>
      </c>
      <c r="N517" s="3">
        <f t="shared" si="184"/>
        <v>955000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9"/>
        <v>850000</v>
      </c>
      <c r="K518" s="4">
        <f>K519</f>
        <v>850000</v>
      </c>
      <c r="L518" s="4">
        <f t="shared" ref="L518:N520" si="185">L519</f>
        <v>0</v>
      </c>
      <c r="M518" s="4">
        <f t="shared" si="185"/>
        <v>950000</v>
      </c>
      <c r="N518" s="4">
        <f t="shared" si="185"/>
        <v>955000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9"/>
        <v>850000</v>
      </c>
      <c r="K519" s="5">
        <f>K520</f>
        <v>850000</v>
      </c>
      <c r="L519" s="5">
        <f t="shared" si="185"/>
        <v>0</v>
      </c>
      <c r="M519" s="5">
        <f t="shared" si="185"/>
        <v>950000</v>
      </c>
      <c r="N519" s="5">
        <f t="shared" si="185"/>
        <v>955000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9"/>
        <v>850000</v>
      </c>
      <c r="K520" s="6">
        <f>K521</f>
        <v>850000</v>
      </c>
      <c r="L520" s="6">
        <f t="shared" si="185"/>
        <v>0</v>
      </c>
      <c r="M520" s="6">
        <f t="shared" si="185"/>
        <v>950000</v>
      </c>
      <c r="N520" s="6">
        <f t="shared" si="185"/>
        <v>955000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9"/>
        <v>850000</v>
      </c>
      <c r="K521" s="7">
        <f>SUM(K522)</f>
        <v>850000</v>
      </c>
      <c r="L521" s="7">
        <f t="shared" ref="L521:N521" si="186">SUM(L522)</f>
        <v>0</v>
      </c>
      <c r="M521" s="7">
        <f t="shared" si="186"/>
        <v>950000</v>
      </c>
      <c r="N521" s="7">
        <f t="shared" si="186"/>
        <v>955000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9"/>
        <v>850000</v>
      </c>
      <c r="K522" s="34">
        <v>850000</v>
      </c>
      <c r="L522" s="34"/>
      <c r="M522" s="34">
        <v>950000</v>
      </c>
      <c r="N522" s="34">
        <v>955000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9"/>
        <v>0</v>
      </c>
      <c r="K523" s="4">
        <f>K524</f>
        <v>0</v>
      </c>
      <c r="L523" s="4">
        <f t="shared" ref="L523:N526" si="187">L524</f>
        <v>0</v>
      </c>
      <c r="M523" s="4">
        <f t="shared" si="187"/>
        <v>0</v>
      </c>
      <c r="N523" s="4">
        <f t="shared" si="187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9"/>
        <v>0</v>
      </c>
      <c r="K524" s="5">
        <f>K525</f>
        <v>0</v>
      </c>
      <c r="L524" s="5">
        <f t="shared" si="187"/>
        <v>0</v>
      </c>
      <c r="M524" s="5">
        <f t="shared" si="187"/>
        <v>0</v>
      </c>
      <c r="N524" s="5">
        <f t="shared" si="187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9"/>
        <v>0</v>
      </c>
      <c r="K525" s="6">
        <f>K526</f>
        <v>0</v>
      </c>
      <c r="L525" s="6">
        <f t="shared" si="187"/>
        <v>0</v>
      </c>
      <c r="M525" s="6">
        <f t="shared" si="187"/>
        <v>0</v>
      </c>
      <c r="N525" s="6">
        <f t="shared" si="187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9"/>
        <v>0</v>
      </c>
      <c r="K526" s="7">
        <f>K527</f>
        <v>0</v>
      </c>
      <c r="L526" s="7">
        <f t="shared" si="187"/>
        <v>0</v>
      </c>
      <c r="M526" s="7">
        <f t="shared" si="187"/>
        <v>0</v>
      </c>
      <c r="N526" s="7">
        <f t="shared" si="187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9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9"/>
        <v>116303.25</v>
      </c>
      <c r="K528" s="3">
        <f>K529+K535</f>
        <v>1628.25</v>
      </c>
      <c r="L528" s="3">
        <f t="shared" ref="L528:N528" si="188">L529+L535</f>
        <v>114675</v>
      </c>
      <c r="M528" s="3">
        <f t="shared" si="188"/>
        <v>116303.25</v>
      </c>
      <c r="N528" s="3">
        <f t="shared" si="188"/>
        <v>116303.25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9"/>
        <v>0</v>
      </c>
      <c r="K529" s="4">
        <f>K530</f>
        <v>0</v>
      </c>
      <c r="L529" s="4">
        <f t="shared" ref="L529:N531" si="189">L530</f>
        <v>0</v>
      </c>
      <c r="M529" s="4">
        <f t="shared" si="189"/>
        <v>0</v>
      </c>
      <c r="N529" s="4">
        <f t="shared" si="189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9"/>
        <v>0</v>
      </c>
      <c r="K530" s="5">
        <f>K531</f>
        <v>0</v>
      </c>
      <c r="L530" s="5">
        <f t="shared" si="189"/>
        <v>0</v>
      </c>
      <c r="M530" s="5">
        <f t="shared" si="189"/>
        <v>0</v>
      </c>
      <c r="N530" s="5">
        <f t="shared" si="189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9"/>
        <v>0</v>
      </c>
      <c r="K531" s="6">
        <f>K532</f>
        <v>0</v>
      </c>
      <c r="L531" s="6">
        <f t="shared" si="189"/>
        <v>0</v>
      </c>
      <c r="M531" s="6">
        <f t="shared" si="189"/>
        <v>0</v>
      </c>
      <c r="N531" s="6">
        <f t="shared" si="189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9"/>
        <v>0</v>
      </c>
      <c r="K532" s="7">
        <f>SUM(K533:K534)</f>
        <v>0</v>
      </c>
      <c r="L532" s="7">
        <f t="shared" ref="L532:N532" si="190">SUM(L533:L534)</f>
        <v>0</v>
      </c>
      <c r="M532" s="7">
        <f t="shared" si="190"/>
        <v>0</v>
      </c>
      <c r="N532" s="7">
        <f t="shared" si="190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9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9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9"/>
        <v>116303.25</v>
      </c>
      <c r="K535" s="4">
        <f>K536</f>
        <v>1628.25</v>
      </c>
      <c r="L535" s="4">
        <f t="shared" ref="L535:N537" si="191">L536</f>
        <v>114675</v>
      </c>
      <c r="M535" s="4">
        <f t="shared" si="191"/>
        <v>116303.25</v>
      </c>
      <c r="N535" s="4">
        <f t="shared" si="191"/>
        <v>116303.25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9"/>
        <v>116303.25</v>
      </c>
      <c r="K536" s="5">
        <f>K537</f>
        <v>1628.25</v>
      </c>
      <c r="L536" s="5">
        <f t="shared" si="191"/>
        <v>114675</v>
      </c>
      <c r="M536" s="5">
        <f t="shared" si="191"/>
        <v>116303.25</v>
      </c>
      <c r="N536" s="5">
        <f t="shared" si="191"/>
        <v>116303.25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9"/>
        <v>116303.25</v>
      </c>
      <c r="K537" s="6">
        <f>K538</f>
        <v>1628.25</v>
      </c>
      <c r="L537" s="6">
        <f t="shared" si="191"/>
        <v>114675</v>
      </c>
      <c r="M537" s="6">
        <f t="shared" si="191"/>
        <v>116303.25</v>
      </c>
      <c r="N537" s="6">
        <f t="shared" si="191"/>
        <v>116303.25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9"/>
        <v>116303.25</v>
      </c>
      <c r="K538" s="7">
        <f>SUM(K539:K540)</f>
        <v>1628.25</v>
      </c>
      <c r="L538" s="7">
        <f t="shared" ref="L538:N538" si="192">SUM(L539:L540)</f>
        <v>114675</v>
      </c>
      <c r="M538" s="7">
        <f t="shared" si="192"/>
        <v>116303.25</v>
      </c>
      <c r="N538" s="7">
        <f t="shared" si="192"/>
        <v>116303.25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9"/>
        <v>114675</v>
      </c>
      <c r="K539" s="34"/>
      <c r="L539" s="34">
        <v>114675</v>
      </c>
      <c r="M539" s="34">
        <v>114675</v>
      </c>
      <c r="N539" s="34">
        <v>114675</v>
      </c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9"/>
        <v>1628.25</v>
      </c>
      <c r="K540" s="34">
        <v>1628.25</v>
      </c>
      <c r="L540" s="34"/>
      <c r="M540" s="34">
        <v>1628.25</v>
      </c>
      <c r="N540" s="34">
        <v>1628.25</v>
      </c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9"/>
        <v>0</v>
      </c>
      <c r="K541" s="3">
        <f>K542</f>
        <v>0</v>
      </c>
      <c r="L541" s="3">
        <f t="shared" ref="L541:N545" si="193">L542</f>
        <v>0</v>
      </c>
      <c r="M541" s="3">
        <f t="shared" si="193"/>
        <v>0</v>
      </c>
      <c r="N541" s="3">
        <f t="shared" si="193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9"/>
        <v>0</v>
      </c>
      <c r="K542" s="4">
        <f>K543</f>
        <v>0</v>
      </c>
      <c r="L542" s="4">
        <f t="shared" si="193"/>
        <v>0</v>
      </c>
      <c r="M542" s="4">
        <f t="shared" si="193"/>
        <v>0</v>
      </c>
      <c r="N542" s="4">
        <f t="shared" si="193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9"/>
        <v>0</v>
      </c>
      <c r="K543" s="5">
        <f>K544</f>
        <v>0</v>
      </c>
      <c r="L543" s="5">
        <f t="shared" si="193"/>
        <v>0</v>
      </c>
      <c r="M543" s="5">
        <f t="shared" si="193"/>
        <v>0</v>
      </c>
      <c r="N543" s="5">
        <f t="shared" si="193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9"/>
        <v>0</v>
      </c>
      <c r="K544" s="6">
        <f>K545</f>
        <v>0</v>
      </c>
      <c r="L544" s="6">
        <f t="shared" si="193"/>
        <v>0</v>
      </c>
      <c r="M544" s="6">
        <f t="shared" si="193"/>
        <v>0</v>
      </c>
      <c r="N544" s="6">
        <f t="shared" si="193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9"/>
        <v>0</v>
      </c>
      <c r="K545" s="7">
        <f>K546</f>
        <v>0</v>
      </c>
      <c r="L545" s="7">
        <f t="shared" si="193"/>
        <v>0</v>
      </c>
      <c r="M545" s="7">
        <f t="shared" si="193"/>
        <v>0</v>
      </c>
      <c r="N545" s="7">
        <f t="shared" si="193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9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9"/>
        <v>#VALUE!</v>
      </c>
      <c r="K547" s="3" t="str">
        <f>K548</f>
        <v xml:space="preserve">  </v>
      </c>
      <c r="L547" s="3">
        <f t="shared" ref="L547:N550" si="194">L548</f>
        <v>0</v>
      </c>
      <c r="M547" s="3">
        <f t="shared" si="194"/>
        <v>157900</v>
      </c>
      <c r="N547" s="3">
        <f t="shared" si="194"/>
        <v>325700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9"/>
        <v>#VALUE!</v>
      </c>
      <c r="K548" s="5" t="str">
        <f>K549</f>
        <v xml:space="preserve">  </v>
      </c>
      <c r="L548" s="5">
        <f t="shared" si="194"/>
        <v>0</v>
      </c>
      <c r="M548" s="5">
        <f t="shared" si="194"/>
        <v>157900</v>
      </c>
      <c r="N548" s="5">
        <f t="shared" si="194"/>
        <v>325700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9"/>
        <v>#VALUE!</v>
      </c>
      <c r="K549" s="6" t="str">
        <f>K550</f>
        <v xml:space="preserve">  </v>
      </c>
      <c r="L549" s="6">
        <f t="shared" si="194"/>
        <v>0</v>
      </c>
      <c r="M549" s="6">
        <f t="shared" si="194"/>
        <v>157900</v>
      </c>
      <c r="N549" s="6">
        <f t="shared" si="194"/>
        <v>325700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9"/>
        <v>#VALUE!</v>
      </c>
      <c r="K550" s="7" t="str">
        <f>K551</f>
        <v xml:space="preserve">  </v>
      </c>
      <c r="L550" s="7">
        <f t="shared" si="194"/>
        <v>0</v>
      </c>
      <c r="M550" s="7">
        <f t="shared" si="194"/>
        <v>157900</v>
      </c>
      <c r="N550" s="7">
        <f t="shared" si="194"/>
        <v>325700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9"/>
        <v>#VALUE!</v>
      </c>
      <c r="K551" s="34" t="s">
        <v>923</v>
      </c>
      <c r="L551" s="34"/>
      <c r="M551" s="34">
        <v>157900</v>
      </c>
      <c r="N551" s="34">
        <v>325700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81"/>
      <c r="B553" s="282"/>
      <c r="C553" s="282"/>
      <c r="D553" s="282"/>
      <c r="E553" s="282"/>
      <c r="F553" s="282"/>
      <c r="G553" s="282"/>
      <c r="H553" s="282"/>
      <c r="I553" s="282"/>
      <c r="J553" s="282"/>
      <c r="K553" s="282"/>
      <c r="L553" s="282"/>
      <c r="M553" s="282"/>
      <c r="N553" s="282"/>
    </row>
    <row r="554" spans="1:14">
      <c r="I554" s="255" t="s">
        <v>933</v>
      </c>
      <c r="J554" s="256">
        <f>J13+J17+J23+J30+J89+J91</f>
        <v>2959000</v>
      </c>
    </row>
  </sheetData>
  <sheetProtection formatCells="0" autoFilter="0"/>
  <autoFilter ref="B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E167" sqref="E167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71" t="s">
        <v>721</v>
      </c>
      <c r="I1" s="271"/>
    </row>
    <row r="2" spans="1:10" ht="111.75" customHeight="1">
      <c r="H2" s="272" t="s">
        <v>884</v>
      </c>
      <c r="I2" s="272"/>
    </row>
    <row r="3" spans="1:10">
      <c r="H3" s="271" t="s">
        <v>811</v>
      </c>
      <c r="I3" s="271"/>
    </row>
    <row r="5" spans="1:10" ht="56.25" customHeight="1">
      <c r="A5" s="289" t="s">
        <v>885</v>
      </c>
      <c r="B5" s="289"/>
      <c r="C5" s="289"/>
      <c r="D5" s="289"/>
      <c r="E5" s="289"/>
      <c r="F5" s="289"/>
      <c r="G5" s="289"/>
      <c r="H5" s="289"/>
      <c r="I5" s="289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90" t="s">
        <v>644</v>
      </c>
      <c r="B7" s="290"/>
      <c r="C7" s="290"/>
      <c r="D7" s="290"/>
      <c r="E7" s="290"/>
      <c r="F7" s="290"/>
      <c r="G7" s="290"/>
      <c r="H7" s="290"/>
      <c r="I7" s="290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16411.763480000001</v>
      </c>
      <c r="H10" s="104">
        <f>H11+H53+H61+H79+H116+H194+H211+H224+H237</f>
        <v>8086.36348</v>
      </c>
      <c r="I10" s="104">
        <f>I11+I53+I61+I79+I116+I194+I211+I224+I237</f>
        <v>7122.7634800000005</v>
      </c>
      <c r="J10" s="105">
        <f>G10+H10+I10</f>
        <v>31620.890440000003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6348.79</v>
      </c>
      <c r="H11" s="107">
        <f t="shared" ref="H11:I11" si="0">H18+H12+H33+H39</f>
        <v>5494.7</v>
      </c>
      <c r="I11" s="107">
        <f t="shared" si="0"/>
        <v>4456.72</v>
      </c>
      <c r="J11" s="105">
        <f t="shared" ref="J11:J74" si="1">G11+H11+I11</f>
        <v>16300.21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1666</v>
      </c>
      <c r="H12" s="110">
        <f t="shared" ref="H12:I16" si="2">H13</f>
        <v>1822.8</v>
      </c>
      <c r="I12" s="110">
        <f t="shared" si="2"/>
        <v>1835.82</v>
      </c>
      <c r="J12" s="105">
        <f t="shared" si="1"/>
        <v>5324.62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1666</v>
      </c>
      <c r="H13" s="113">
        <f t="shared" si="2"/>
        <v>1822.8</v>
      </c>
      <c r="I13" s="113">
        <f t="shared" si="2"/>
        <v>1835.82</v>
      </c>
      <c r="J13" s="105">
        <f t="shared" si="1"/>
        <v>5324.62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1666</v>
      </c>
      <c r="H14" s="113">
        <f t="shared" si="2"/>
        <v>1822.8</v>
      </c>
      <c r="I14" s="113">
        <f t="shared" si="2"/>
        <v>1835.82</v>
      </c>
      <c r="J14" s="105">
        <f t="shared" si="1"/>
        <v>5324.62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1666</v>
      </c>
      <c r="H15" s="113">
        <f t="shared" si="2"/>
        <v>1822.8</v>
      </c>
      <c r="I15" s="113">
        <f t="shared" si="2"/>
        <v>1835.82</v>
      </c>
      <c r="J15" s="105">
        <f t="shared" si="1"/>
        <v>5324.62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1666</v>
      </c>
      <c r="H16" s="113">
        <f t="shared" si="2"/>
        <v>1822.8</v>
      </c>
      <c r="I16" s="113">
        <f t="shared" si="2"/>
        <v>1835.82</v>
      </c>
      <c r="J16" s="105">
        <f t="shared" si="1"/>
        <v>5324.62</v>
      </c>
    </row>
    <row r="17" spans="1:10" ht="114.75" outlineLevel="1">
      <c r="A17" s="223" t="s">
        <v>825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1666</v>
      </c>
      <c r="H17" s="113">
        <f>'Бюджетная роспись'!M11/1000</f>
        <v>1822.8</v>
      </c>
      <c r="I17" s="113">
        <f>'Бюджетная роспись'!N11/1000</f>
        <v>1835.82</v>
      </c>
      <c r="J17" s="105">
        <f t="shared" si="1"/>
        <v>5324.62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3218.29</v>
      </c>
      <c r="H18" s="110">
        <f t="shared" ref="H18:I19" si="3">H19</f>
        <v>3671.9</v>
      </c>
      <c r="I18" s="110">
        <f t="shared" si="3"/>
        <v>2620.9</v>
      </c>
      <c r="J18" s="105">
        <f t="shared" si="1"/>
        <v>9511.09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3218.29</v>
      </c>
      <c r="H19" s="113">
        <f t="shared" si="3"/>
        <v>3671.9</v>
      </c>
      <c r="I19" s="113">
        <f t="shared" si="3"/>
        <v>2620.9</v>
      </c>
      <c r="J19" s="105">
        <f t="shared" si="1"/>
        <v>9511.09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3218.29</v>
      </c>
      <c r="H20" s="113">
        <f t="shared" ref="H20:I20" si="4">H21+H30</f>
        <v>3671.9</v>
      </c>
      <c r="I20" s="113">
        <f t="shared" si="4"/>
        <v>2620.9</v>
      </c>
      <c r="J20" s="105">
        <f t="shared" si="1"/>
        <v>9511.09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3218.29</v>
      </c>
      <c r="H21" s="113">
        <f t="shared" ref="H21:I21" si="5">H22+H26+H28</f>
        <v>3671.9</v>
      </c>
      <c r="I21" s="113">
        <f t="shared" si="5"/>
        <v>2620.9</v>
      </c>
      <c r="J21" s="105">
        <f t="shared" si="1"/>
        <v>9511.09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3218.29</v>
      </c>
      <c r="H22" s="113">
        <f t="shared" ref="H22:I22" si="6">H23+H24+H25</f>
        <v>2521.9</v>
      </c>
      <c r="I22" s="113">
        <f t="shared" si="6"/>
        <v>2620.9</v>
      </c>
      <c r="J22" s="105">
        <f t="shared" si="1"/>
        <v>8361.09</v>
      </c>
    </row>
    <row r="23" spans="1:10" ht="127.5" outlineLevel="1">
      <c r="A23" s="223" t="s">
        <v>826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2458.29</v>
      </c>
      <c r="H23" s="113">
        <f>'Бюджетная роспись'!M20/1000</f>
        <v>2421.9</v>
      </c>
      <c r="I23" s="113">
        <f>'Бюджетная роспись'!N20/1000</f>
        <v>2440.9</v>
      </c>
      <c r="J23" s="105">
        <f t="shared" si="1"/>
        <v>7321.09</v>
      </c>
    </row>
    <row r="24" spans="1:10" ht="89.25" outlineLevel="1">
      <c r="A24" s="223" t="s">
        <v>827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690</v>
      </c>
      <c r="H24" s="113">
        <f>'Бюджетная роспись'!M31/1000</f>
        <v>100</v>
      </c>
      <c r="I24" s="113">
        <f>'Бюджетная роспись'!N31/1000</f>
        <v>180</v>
      </c>
      <c r="J24" s="105">
        <f t="shared" si="1"/>
        <v>970</v>
      </c>
    </row>
    <row r="25" spans="1:10" ht="63.75" outlineLevel="1">
      <c r="A25" s="223" t="s">
        <v>828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825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0</v>
      </c>
      <c r="H28" s="113">
        <f t="shared" ref="H28:I28" si="8">H29</f>
        <v>1150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882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1150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828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0</v>
      </c>
      <c r="H33" s="110">
        <f t="shared" ref="H33:I37" si="10">H34</f>
        <v>0</v>
      </c>
      <c r="I33" s="110">
        <f t="shared" si="10"/>
        <v>0</v>
      </c>
      <c r="J33" s="105">
        <f t="shared" si="1"/>
        <v>0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0</v>
      </c>
      <c r="H34" s="113">
        <f t="shared" si="10"/>
        <v>0</v>
      </c>
      <c r="I34" s="113">
        <f t="shared" si="10"/>
        <v>0</v>
      </c>
      <c r="J34" s="105">
        <f t="shared" si="1"/>
        <v>0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0</v>
      </c>
      <c r="H35" s="113">
        <f t="shared" si="10"/>
        <v>0</v>
      </c>
      <c r="I35" s="113">
        <f t="shared" si="10"/>
        <v>0</v>
      </c>
      <c r="J35" s="105">
        <f t="shared" si="1"/>
        <v>0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0</v>
      </c>
      <c r="H36" s="113">
        <f t="shared" si="10"/>
        <v>0</v>
      </c>
      <c r="I36" s="113">
        <f t="shared" si="10"/>
        <v>0</v>
      </c>
      <c r="J36" s="105">
        <f t="shared" si="1"/>
        <v>0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0</v>
      </c>
      <c r="H37" s="113">
        <f t="shared" si="10"/>
        <v>0</v>
      </c>
      <c r="I37" s="113">
        <f t="shared" si="10"/>
        <v>0</v>
      </c>
      <c r="J37" s="105">
        <f t="shared" si="1"/>
        <v>0</v>
      </c>
    </row>
    <row r="38" spans="1:10" ht="38.25" outlineLevel="1">
      <c r="A38" s="223" t="s">
        <v>881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0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1464.5</v>
      </c>
      <c r="H39" s="110">
        <f t="shared" ref="H39:I41" si="11">H40</f>
        <v>0</v>
      </c>
      <c r="I39" s="110">
        <f t="shared" si="11"/>
        <v>0</v>
      </c>
      <c r="J39" s="105">
        <f t="shared" si="1"/>
        <v>1464.5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1464.5</v>
      </c>
      <c r="H40" s="113">
        <f t="shared" si="11"/>
        <v>0</v>
      </c>
      <c r="I40" s="113">
        <f t="shared" si="11"/>
        <v>0</v>
      </c>
      <c r="J40" s="105">
        <f t="shared" si="1"/>
        <v>1464.5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1464.5</v>
      </c>
      <c r="H41" s="113">
        <f t="shared" si="11"/>
        <v>0</v>
      </c>
      <c r="I41" s="113">
        <f t="shared" si="11"/>
        <v>0</v>
      </c>
      <c r="J41" s="105">
        <f t="shared" si="1"/>
        <v>1464.5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1464.5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1464.5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96.4</v>
      </c>
      <c r="H43" s="113">
        <f t="shared" ref="H43:I43" si="13">H44</f>
        <v>0</v>
      </c>
      <c r="I43" s="113">
        <f t="shared" si="13"/>
        <v>0</v>
      </c>
      <c r="J43" s="105">
        <f t="shared" si="1"/>
        <v>96.4</v>
      </c>
    </row>
    <row r="44" spans="1:10" ht="89.25" outlineLevel="1">
      <c r="A44" s="223" t="s">
        <v>880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96.4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96.4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47.3</v>
      </c>
      <c r="H45" s="113">
        <f t="shared" ref="H45:I45" si="14">H46</f>
        <v>0</v>
      </c>
      <c r="I45" s="113">
        <f t="shared" si="14"/>
        <v>0</v>
      </c>
      <c r="J45" s="105">
        <f t="shared" si="1"/>
        <v>47.3</v>
      </c>
    </row>
    <row r="46" spans="1:10" ht="76.5" outlineLevel="1">
      <c r="A46" s="223" t="s">
        <v>879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47.3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47.3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20.8</v>
      </c>
      <c r="H47" s="113">
        <f t="shared" ref="H47:I47" si="15">H48</f>
        <v>0</v>
      </c>
      <c r="I47" s="113">
        <f t="shared" si="15"/>
        <v>0</v>
      </c>
      <c r="J47" s="105">
        <f t="shared" si="1"/>
        <v>20.8</v>
      </c>
    </row>
    <row r="48" spans="1:10" ht="89.25" outlineLevel="1">
      <c r="A48" s="223" t="s">
        <v>878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20.8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20.8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24.2</v>
      </c>
      <c r="H49" s="113">
        <f t="shared" ref="H49:I49" si="16">H50</f>
        <v>0</v>
      </c>
      <c r="I49" s="113">
        <f t="shared" si="16"/>
        <v>0</v>
      </c>
      <c r="J49" s="105">
        <f t="shared" si="1"/>
        <v>24.2</v>
      </c>
    </row>
    <row r="50" spans="1:10" ht="89.25" outlineLevel="1">
      <c r="A50" s="223" t="s">
        <v>877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24.2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24.2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1275.8</v>
      </c>
      <c r="H51" s="113">
        <f t="shared" ref="H51:I51" si="17">H52</f>
        <v>0</v>
      </c>
      <c r="I51" s="113">
        <f t="shared" si="17"/>
        <v>0</v>
      </c>
      <c r="J51" s="105">
        <f t="shared" si="1"/>
        <v>1275.8</v>
      </c>
    </row>
    <row r="52" spans="1:10" ht="76.5" outlineLevel="1">
      <c r="A52" s="223" t="s">
        <v>876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1275.8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1275.8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892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890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875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1014.5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1014.5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1014.5</v>
      </c>
      <c r="H62" s="110">
        <f t="shared" ref="H62:I64" si="21">H63</f>
        <v>0</v>
      </c>
      <c r="I62" s="110">
        <f t="shared" si="21"/>
        <v>0</v>
      </c>
      <c r="J62" s="105">
        <f t="shared" si="1"/>
        <v>1014.5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1014.5</v>
      </c>
      <c r="H63" s="113">
        <f t="shared" si="21"/>
        <v>0</v>
      </c>
      <c r="I63" s="113">
        <f t="shared" si="21"/>
        <v>0</v>
      </c>
      <c r="J63" s="105">
        <f t="shared" si="1"/>
        <v>1014.5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1014.5</v>
      </c>
      <c r="H64" s="113">
        <f t="shared" si="21"/>
        <v>0</v>
      </c>
      <c r="I64" s="113">
        <f t="shared" si="21"/>
        <v>0</v>
      </c>
      <c r="J64" s="105">
        <f t="shared" si="1"/>
        <v>1014.5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1014.5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1014.5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914.5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914.5</v>
      </c>
    </row>
    <row r="67" spans="1:10" ht="51" outlineLevel="1">
      <c r="A67" s="223" t="s">
        <v>873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15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15</v>
      </c>
    </row>
    <row r="68" spans="1:10" ht="63.75" outlineLevel="1">
      <c r="A68" s="221" t="s">
        <v>874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899.5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899.5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872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871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870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1522.1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1522.1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869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868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1477.1</v>
      </c>
      <c r="H92" s="110">
        <f t="shared" ref="H92:I93" si="33">H93</f>
        <v>0</v>
      </c>
      <c r="I92" s="110">
        <f t="shared" si="33"/>
        <v>0</v>
      </c>
      <c r="J92" s="105">
        <f t="shared" si="28"/>
        <v>1477.1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1477.1</v>
      </c>
      <c r="H93" s="113">
        <f t="shared" si="33"/>
        <v>0</v>
      </c>
      <c r="I93" s="113">
        <f t="shared" si="33"/>
        <v>0</v>
      </c>
      <c r="J93" s="105">
        <f t="shared" si="28"/>
        <v>1477.1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1477.1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1477.1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1477.1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1477.1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0</v>
      </c>
      <c r="H96" s="113">
        <f t="shared" ref="H96:I96" si="36">H97</f>
        <v>0</v>
      </c>
      <c r="I96" s="113">
        <f t="shared" si="36"/>
        <v>0</v>
      </c>
      <c r="J96" s="105">
        <f t="shared" si="28"/>
        <v>0</v>
      </c>
    </row>
    <row r="97" spans="1:10" ht="51" outlineLevel="1">
      <c r="A97" s="223" t="s">
        <v>883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0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0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1477.1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1477.1</v>
      </c>
    </row>
    <row r="99" spans="1:10" ht="38.25" outlineLevel="1">
      <c r="A99" s="223" t="s">
        <v>866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1477.1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1477.1</v>
      </c>
    </row>
    <row r="100" spans="1:10" ht="51" outlineLevel="1">
      <c r="A100" s="223" t="s">
        <v>941</v>
      </c>
      <c r="B100" s="265" t="s">
        <v>26</v>
      </c>
      <c r="C100" s="265" t="s">
        <v>730</v>
      </c>
      <c r="D100" s="265" t="s">
        <v>735</v>
      </c>
      <c r="E100" s="266" t="s">
        <v>766</v>
      </c>
      <c r="F100" s="26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867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866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45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45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45</v>
      </c>
      <c r="H107" s="113">
        <f t="shared" si="40"/>
        <v>0</v>
      </c>
      <c r="I107" s="113">
        <f t="shared" si="40"/>
        <v>0</v>
      </c>
      <c r="J107" s="105">
        <f t="shared" si="28"/>
        <v>45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45</v>
      </c>
      <c r="H108" s="113">
        <f t="shared" si="40"/>
        <v>0</v>
      </c>
      <c r="I108" s="113">
        <f t="shared" si="40"/>
        <v>0</v>
      </c>
      <c r="J108" s="105">
        <f t="shared" si="28"/>
        <v>45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45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45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45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45</v>
      </c>
    </row>
    <row r="111" spans="1:10" ht="63.75" outlineLevel="1">
      <c r="A111" s="223" t="s">
        <v>865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45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45</v>
      </c>
    </row>
    <row r="112" spans="1:10" ht="25.5" outlineLevel="1">
      <c r="A112" s="222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864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2057.5702300000003</v>
      </c>
      <c r="H116" s="107">
        <f>H117+H125+H141+H183</f>
        <v>820.86023</v>
      </c>
      <c r="I116" s="107">
        <f>I117+I125+I141+I183</f>
        <v>807.24023</v>
      </c>
      <c r="J116" s="105">
        <f t="shared" si="28"/>
        <v>3685.6706900000004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863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862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856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861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860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859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858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857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2057.5702300000003</v>
      </c>
      <c r="H141" s="110">
        <f t="shared" ref="H141:I142" si="56">H142</f>
        <v>820.86023</v>
      </c>
      <c r="I141" s="110">
        <f t="shared" si="56"/>
        <v>807.24023</v>
      </c>
      <c r="J141" s="105">
        <f t="shared" si="55"/>
        <v>3685.6706900000004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2057.5702300000003</v>
      </c>
      <c r="H142" s="113">
        <f t="shared" si="56"/>
        <v>820.86023</v>
      </c>
      <c r="I142" s="113">
        <f t="shared" si="56"/>
        <v>807.24023</v>
      </c>
      <c r="J142" s="105">
        <f t="shared" si="55"/>
        <v>3685.6706900000004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2057.5702300000003</v>
      </c>
      <c r="H143" s="113">
        <f t="shared" ref="H143:I143" si="57">H144+H180</f>
        <v>820.86023</v>
      </c>
      <c r="I143" s="113">
        <f t="shared" si="57"/>
        <v>807.24023</v>
      </c>
      <c r="J143" s="105">
        <f t="shared" si="55"/>
        <v>3685.6706900000004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2057.5702300000003</v>
      </c>
      <c r="H144" s="113">
        <f t="shared" ref="H144:I144" si="58">H149+H151+H155+H158+H161+H163+H166+H168+H170+H173+H176+H178+H145+H147</f>
        <v>820.86023</v>
      </c>
      <c r="I144" s="113">
        <f t="shared" si="58"/>
        <v>807.24023</v>
      </c>
      <c r="J144" s="105">
        <f t="shared" si="55"/>
        <v>3685.6706900000004</v>
      </c>
    </row>
    <row r="145" spans="1:10" ht="25.5" outlineLevel="1">
      <c r="A145" s="221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472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472</v>
      </c>
    </row>
    <row r="148" spans="1:10" ht="63.75" outlineLevel="1">
      <c r="A148" s="221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472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472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856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540.6</v>
      </c>
      <c r="H151" s="113">
        <f t="shared" ref="H151:I151" si="62">H152</f>
        <v>417.3</v>
      </c>
      <c r="I151" s="113">
        <f t="shared" si="62"/>
        <v>417.3</v>
      </c>
      <c r="J151" s="105">
        <f t="shared" si="55"/>
        <v>1375.2</v>
      </c>
    </row>
    <row r="152" spans="1:10" ht="63.75" outlineLevel="1">
      <c r="A152" s="223" t="s">
        <v>855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540.6</v>
      </c>
      <c r="H152" s="113">
        <f>'Бюджетная роспись'!M326/1000</f>
        <v>417.3</v>
      </c>
      <c r="I152" s="113">
        <f>'Бюджетная роспись'!N326/1000</f>
        <v>417.3</v>
      </c>
      <c r="J152" s="105">
        <f t="shared" si="55"/>
        <v>1375.2</v>
      </c>
    </row>
    <row r="153" spans="1:10" ht="38.25" outlineLevel="1">
      <c r="A153" s="223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842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854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853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942</v>
      </c>
      <c r="B160" s="265" t="s">
        <v>26</v>
      </c>
      <c r="C160" s="265" t="s">
        <v>731</v>
      </c>
      <c r="D160" s="265" t="s">
        <v>729</v>
      </c>
      <c r="E160" s="266" t="s">
        <v>784</v>
      </c>
      <c r="F160" s="26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851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852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G164+G165</f>
        <v>5</v>
      </c>
      <c r="H163" s="113">
        <f t="shared" ref="H163:I163" si="67">H164+H165</f>
        <v>0</v>
      </c>
      <c r="I163" s="113">
        <f t="shared" si="67"/>
        <v>0</v>
      </c>
      <c r="J163" s="105">
        <f t="shared" si="55"/>
        <v>5</v>
      </c>
    </row>
    <row r="164" spans="1:10" ht="63.75" outlineLevel="1">
      <c r="A164" s="223" t="s">
        <v>850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5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5</v>
      </c>
    </row>
    <row r="165" spans="1:10" ht="63.75" outlineLevel="1">
      <c r="A165" s="223" t="s">
        <v>943</v>
      </c>
      <c r="B165" s="265" t="s">
        <v>26</v>
      </c>
      <c r="C165" s="265" t="s">
        <v>731</v>
      </c>
      <c r="D165" s="265" t="s">
        <v>729</v>
      </c>
      <c r="E165" s="266" t="s">
        <v>786</v>
      </c>
      <c r="F165" s="26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849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848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336.61</v>
      </c>
      <c r="H170" s="113">
        <f t="shared" ref="H170:I170" si="70">H171+H172</f>
        <v>180.2</v>
      </c>
      <c r="I170" s="113">
        <f t="shared" si="70"/>
        <v>166.58</v>
      </c>
      <c r="J170" s="105">
        <f t="shared" si="55"/>
        <v>683.39</v>
      </c>
    </row>
    <row r="171" spans="1:10" ht="51" outlineLevel="1">
      <c r="A171" s="223" t="s">
        <v>846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336.61</v>
      </c>
      <c r="H171" s="113">
        <f>'Бюджетная роспись'!M394/1000</f>
        <v>180.2</v>
      </c>
      <c r="I171" s="113">
        <f>'Бюджетная роспись'!N394/1000</f>
        <v>166.58</v>
      </c>
      <c r="J171" s="105">
        <f t="shared" si="55"/>
        <v>683.39</v>
      </c>
    </row>
    <row r="172" spans="1:10" ht="38.25" outlineLevel="1">
      <c r="A172" s="223" t="s">
        <v>847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844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845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843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703.36023</v>
      </c>
      <c r="H178" s="113">
        <f t="shared" ref="H178:I178" si="73">H179</f>
        <v>223.36023</v>
      </c>
      <c r="I178" s="113">
        <f t="shared" si="73"/>
        <v>223.36023</v>
      </c>
      <c r="J178" s="105">
        <f t="shared" si="55"/>
        <v>1150.08069</v>
      </c>
    </row>
    <row r="179" spans="1:10" ht="38.25" outlineLevel="1">
      <c r="A179" s="223" t="s">
        <v>842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703.36023</v>
      </c>
      <c r="H179" s="113">
        <f>'Бюджетная роспись'!M436/1000</f>
        <v>223.36023</v>
      </c>
      <c r="I179" s="113">
        <f>'Бюджетная роспись'!N436/1000</f>
        <v>223.36023</v>
      </c>
      <c r="J179" s="105">
        <f t="shared" si="55"/>
        <v>1150.08069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841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841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4346.3</v>
      </c>
      <c r="H194" s="107">
        <f t="shared" ref="H194:I196" si="81">H195</f>
        <v>533.20000000000005</v>
      </c>
      <c r="I194" s="107">
        <f t="shared" si="81"/>
        <v>610</v>
      </c>
      <c r="J194" s="105">
        <f t="shared" si="55"/>
        <v>5489.5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4346.3</v>
      </c>
      <c r="H195" s="110">
        <f t="shared" si="81"/>
        <v>533.20000000000005</v>
      </c>
      <c r="I195" s="110">
        <f t="shared" si="81"/>
        <v>610</v>
      </c>
      <c r="J195" s="105">
        <f t="shared" si="55"/>
        <v>5489.5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4346.3</v>
      </c>
      <c r="H196" s="113">
        <f t="shared" si="81"/>
        <v>533.20000000000005</v>
      </c>
      <c r="I196" s="113">
        <f t="shared" si="81"/>
        <v>610</v>
      </c>
      <c r="J196" s="105">
        <f t="shared" si="55"/>
        <v>5489.5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4346.3</v>
      </c>
      <c r="H197" s="113">
        <f t="shared" ref="H197:I197" si="82">H198+H208</f>
        <v>533.20000000000005</v>
      </c>
      <c r="I197" s="113">
        <f t="shared" si="82"/>
        <v>610</v>
      </c>
      <c r="J197" s="105">
        <f t="shared" si="55"/>
        <v>5489.5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4346.3</v>
      </c>
      <c r="H198" s="113">
        <f t="shared" ref="H198:I198" si="83">H199+H203+H206</f>
        <v>533.20000000000005</v>
      </c>
      <c r="I198" s="113">
        <f t="shared" si="83"/>
        <v>610</v>
      </c>
      <c r="J198" s="105">
        <f t="shared" si="55"/>
        <v>5489.5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4346.3</v>
      </c>
      <c r="H199" s="113">
        <f t="shared" ref="H199:I199" si="84">H200+H201+H202</f>
        <v>533.20000000000005</v>
      </c>
      <c r="I199" s="113">
        <f t="shared" si="84"/>
        <v>610</v>
      </c>
      <c r="J199" s="105">
        <f t="shared" si="55"/>
        <v>5489.5</v>
      </c>
    </row>
    <row r="200" spans="1:10" ht="51" outlineLevel="1">
      <c r="A200" s="223" t="s">
        <v>839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590</v>
      </c>
      <c r="H200" s="113">
        <f>'Бюджетная роспись'!M463/1000</f>
        <v>533.20000000000005</v>
      </c>
      <c r="I200" s="113">
        <f>'Бюджетная роспись'!N463/1000</f>
        <v>610</v>
      </c>
      <c r="J200" s="105">
        <f t="shared" si="55"/>
        <v>1733.2</v>
      </c>
    </row>
    <row r="201" spans="1:10" ht="38.25" outlineLevel="1">
      <c r="A201" s="223" t="s">
        <v>836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3756.3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3756.3</v>
      </c>
    </row>
    <row r="202" spans="1:10" ht="38.25" outlineLevel="1">
      <c r="A202" s="223" t="s">
        <v>840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837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838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835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834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850</v>
      </c>
      <c r="H211" s="107">
        <f t="shared" ref="H211:I211" si="89">H212+H218</f>
        <v>950</v>
      </c>
      <c r="I211" s="107">
        <f t="shared" si="89"/>
        <v>955</v>
      </c>
      <c r="J211" s="105">
        <f t="shared" si="87"/>
        <v>2755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850</v>
      </c>
      <c r="H212" s="110">
        <f t="shared" ref="H212:I216" si="90">H213</f>
        <v>950</v>
      </c>
      <c r="I212" s="110">
        <f t="shared" si="90"/>
        <v>955</v>
      </c>
      <c r="J212" s="105">
        <f t="shared" si="87"/>
        <v>2755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850</v>
      </c>
      <c r="H213" s="113">
        <f t="shared" si="90"/>
        <v>950</v>
      </c>
      <c r="I213" s="113">
        <f t="shared" si="90"/>
        <v>955</v>
      </c>
      <c r="J213" s="105">
        <f t="shared" si="87"/>
        <v>2755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850</v>
      </c>
      <c r="H214" s="113">
        <f t="shared" si="90"/>
        <v>950</v>
      </c>
      <c r="I214" s="113">
        <f t="shared" si="90"/>
        <v>955</v>
      </c>
      <c r="J214" s="105">
        <f t="shared" si="87"/>
        <v>2755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850</v>
      </c>
      <c r="H215" s="113">
        <f t="shared" si="90"/>
        <v>950</v>
      </c>
      <c r="I215" s="113">
        <f t="shared" si="90"/>
        <v>955</v>
      </c>
      <c r="J215" s="105">
        <f t="shared" si="87"/>
        <v>2755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850</v>
      </c>
      <c r="H216" s="113">
        <f t="shared" si="90"/>
        <v>950</v>
      </c>
      <c r="I216" s="113">
        <f t="shared" si="90"/>
        <v>955</v>
      </c>
      <c r="J216" s="105">
        <f t="shared" si="87"/>
        <v>2755</v>
      </c>
    </row>
    <row r="217" spans="1:10" ht="38.25" outlineLevel="1">
      <c r="A217" s="223" t="s">
        <v>833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850</v>
      </c>
      <c r="H217" s="113">
        <f>'Бюджетная роспись'!M520/1000</f>
        <v>950</v>
      </c>
      <c r="I217" s="113">
        <f>'Бюджетная роспись'!N520/1000</f>
        <v>955</v>
      </c>
      <c r="J217" s="105">
        <f t="shared" si="87"/>
        <v>2755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832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116.30325000000001</v>
      </c>
      <c r="H224" s="107">
        <f t="shared" ref="H224:I224" si="92">H225+H231</f>
        <v>116.30325000000001</v>
      </c>
      <c r="I224" s="107">
        <f t="shared" si="92"/>
        <v>116.30325000000001</v>
      </c>
      <c r="J224" s="105">
        <f t="shared" si="87"/>
        <v>348.90975000000003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831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116.30325000000001</v>
      </c>
      <c r="H231" s="110">
        <f t="shared" ref="H231:I235" si="94">H232</f>
        <v>116.30325000000001</v>
      </c>
      <c r="I231" s="110">
        <f t="shared" si="94"/>
        <v>116.30325000000001</v>
      </c>
      <c r="J231" s="105">
        <f t="shared" si="87"/>
        <v>348.90975000000003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116.30325000000001</v>
      </c>
      <c r="H232" s="113">
        <f t="shared" si="94"/>
        <v>116.30325000000001</v>
      </c>
      <c r="I232" s="113">
        <f t="shared" si="94"/>
        <v>116.30325000000001</v>
      </c>
      <c r="J232" s="105">
        <f t="shared" si="87"/>
        <v>348.90975000000003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116.30325000000001</v>
      </c>
      <c r="H233" s="113">
        <f t="shared" si="94"/>
        <v>116.30325000000001</v>
      </c>
      <c r="I233" s="113">
        <f t="shared" si="94"/>
        <v>116.30325000000001</v>
      </c>
      <c r="J233" s="105">
        <f t="shared" si="87"/>
        <v>348.90975000000003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116.30325000000001</v>
      </c>
      <c r="H234" s="113">
        <f t="shared" si="94"/>
        <v>116.30325000000001</v>
      </c>
      <c r="I234" s="113">
        <f t="shared" si="94"/>
        <v>116.30325000000001</v>
      </c>
      <c r="J234" s="105">
        <f t="shared" si="87"/>
        <v>348.90975000000003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116.30325000000001</v>
      </c>
      <c r="H235" s="113">
        <f t="shared" si="94"/>
        <v>116.30325000000001</v>
      </c>
      <c r="I235" s="113">
        <f t="shared" si="94"/>
        <v>116.30325000000001</v>
      </c>
      <c r="J235" s="105">
        <f t="shared" si="87"/>
        <v>348.90975000000003</v>
      </c>
    </row>
    <row r="236" spans="1:10" ht="63.75" outlineLevel="1">
      <c r="A236" s="223" t="s">
        <v>830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116.30325000000001</v>
      </c>
      <c r="H236" s="113">
        <f>'Бюджетная роспись'!M537/1000</f>
        <v>116.30325000000001</v>
      </c>
      <c r="I236" s="113">
        <f>'Бюджетная роспись'!N537/1000</f>
        <v>116.30325000000001</v>
      </c>
      <c r="J236" s="105">
        <f t="shared" si="87"/>
        <v>348.90975000000003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829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157.9</v>
      </c>
      <c r="I244" s="126">
        <f t="shared" si="96"/>
        <v>325.7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157.9</v>
      </c>
      <c r="I245" s="127">
        <f t="shared" si="96"/>
        <v>325.7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157.9</v>
      </c>
      <c r="I246" s="128">
        <f t="shared" si="96"/>
        <v>325.7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157.9</v>
      </c>
      <c r="I247" s="128">
        <f>'Бюджетная роспись'!N551/1000</f>
        <v>325.7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16411.763480000001</v>
      </c>
      <c r="H249" s="137">
        <f t="shared" ref="H249:I249" si="97">H10</f>
        <v>8086.36348</v>
      </c>
      <c r="I249" s="137">
        <f t="shared" si="97"/>
        <v>7122.7634800000005</v>
      </c>
      <c r="J249" s="105">
        <f t="shared" si="87"/>
        <v>31620.890440000003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5" sqref="F165:H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17.5703125" style="93" customWidth="1"/>
    <col min="10" max="16384" width="9.140625" style="93"/>
  </cols>
  <sheetData>
    <row r="1" spans="1:9">
      <c r="G1" s="271" t="s">
        <v>722</v>
      </c>
      <c r="H1" s="271"/>
    </row>
    <row r="2" spans="1:9" ht="106.9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>
      <c r="G3" s="271" t="str">
        <f>Ведомственная!H3</f>
        <v>от "___" декабря 2024 года № _____</v>
      </c>
      <c r="H3" s="271"/>
    </row>
    <row r="4" spans="1:9" ht="88.5" customHeight="1">
      <c r="A4" s="270" t="s">
        <v>886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15.2" customHeight="1">
      <c r="A7" s="295" t="s">
        <v>360</v>
      </c>
      <c r="B7" s="297" t="s">
        <v>737</v>
      </c>
      <c r="C7" s="297" t="s">
        <v>740</v>
      </c>
      <c r="D7" s="297" t="s">
        <v>738</v>
      </c>
      <c r="E7" s="297" t="s">
        <v>739</v>
      </c>
      <c r="F7" s="291" t="s">
        <v>361</v>
      </c>
      <c r="G7" s="291" t="s">
        <v>468</v>
      </c>
      <c r="H7" s="293" t="s">
        <v>819</v>
      </c>
    </row>
    <row r="8" spans="1:9">
      <c r="A8" s="296"/>
      <c r="B8" s="298"/>
      <c r="C8" s="298"/>
      <c r="D8" s="298"/>
      <c r="E8" s="298"/>
      <c r="F8" s="292"/>
      <c r="G8" s="292"/>
      <c r="H8" s="294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16411.763480000001</v>
      </c>
      <c r="G10" s="104">
        <f>Ведомственная!H10</f>
        <v>8086.36348</v>
      </c>
      <c r="H10" s="104">
        <f>Ведомственная!I10</f>
        <v>7122.7634800000005</v>
      </c>
      <c r="I10" s="145">
        <f>F10+G10+H10</f>
        <v>31620.890440000003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6348.79</v>
      </c>
      <c r="G11" s="107">
        <f>Ведомственная!H11</f>
        <v>5494.7</v>
      </c>
      <c r="H11" s="107">
        <f>Ведомственная!I11</f>
        <v>4456.72</v>
      </c>
      <c r="I11" s="145">
        <f t="shared" ref="I11:I74" si="0">F11+G11+H11</f>
        <v>16300.21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1666</v>
      </c>
      <c r="G12" s="110">
        <f>Ведомственная!H12</f>
        <v>1822.8</v>
      </c>
      <c r="H12" s="110">
        <f>Ведомственная!I12</f>
        <v>1835.82</v>
      </c>
      <c r="I12" s="145">
        <f t="shared" si="0"/>
        <v>5324.62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1666</v>
      </c>
      <c r="G13" s="113">
        <f>Ведомственная!H13</f>
        <v>1822.8</v>
      </c>
      <c r="H13" s="113">
        <f>Ведомственная!I13</f>
        <v>1835.82</v>
      </c>
      <c r="I13" s="145">
        <f t="shared" si="0"/>
        <v>5324.62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1666</v>
      </c>
      <c r="G14" s="113">
        <f>Ведомственная!H14</f>
        <v>1822.8</v>
      </c>
      <c r="H14" s="113">
        <f>Ведомственная!I14</f>
        <v>1835.82</v>
      </c>
      <c r="I14" s="145">
        <f t="shared" si="0"/>
        <v>5324.62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1666</v>
      </c>
      <c r="G15" s="113">
        <f>Ведомственная!H15</f>
        <v>1822.8</v>
      </c>
      <c r="H15" s="113">
        <f>Ведомственная!I15</f>
        <v>1835.82</v>
      </c>
      <c r="I15" s="145">
        <f t="shared" si="0"/>
        <v>5324.62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1666</v>
      </c>
      <c r="G16" s="113">
        <f>Ведомственная!H16</f>
        <v>1822.8</v>
      </c>
      <c r="H16" s="113">
        <f>Ведомственная!I16</f>
        <v>1835.82</v>
      </c>
      <c r="I16" s="145">
        <f t="shared" si="0"/>
        <v>5324.62</v>
      </c>
    </row>
    <row r="17" spans="1:9" ht="114.75" outlineLevel="1">
      <c r="A17" s="223" t="s">
        <v>825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1666</v>
      </c>
      <c r="G17" s="113">
        <f>Ведомственная!H17</f>
        <v>1822.8</v>
      </c>
      <c r="H17" s="113">
        <f>Ведомственная!I17</f>
        <v>1835.82</v>
      </c>
      <c r="I17" s="145">
        <f t="shared" si="0"/>
        <v>5324.62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3218.29</v>
      </c>
      <c r="G18" s="110">
        <f>Ведомственная!H18</f>
        <v>3671.9</v>
      </c>
      <c r="H18" s="110">
        <f>Ведомственная!I18</f>
        <v>2620.9</v>
      </c>
      <c r="I18" s="145">
        <f t="shared" si="0"/>
        <v>9511.09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3218.29</v>
      </c>
      <c r="G19" s="113">
        <f>Ведомственная!H19</f>
        <v>3671.9</v>
      </c>
      <c r="H19" s="113">
        <f>Ведомственная!I19</f>
        <v>2620.9</v>
      </c>
      <c r="I19" s="145">
        <f t="shared" si="0"/>
        <v>9511.09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3218.29</v>
      </c>
      <c r="G20" s="113">
        <f>Ведомственная!H20</f>
        <v>3671.9</v>
      </c>
      <c r="H20" s="113">
        <f>Ведомственная!I20</f>
        <v>2620.9</v>
      </c>
      <c r="I20" s="145">
        <f t="shared" si="0"/>
        <v>9511.09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3218.29</v>
      </c>
      <c r="G21" s="113">
        <f>Ведомственная!H21</f>
        <v>3671.9</v>
      </c>
      <c r="H21" s="113">
        <f>Ведомственная!I21</f>
        <v>2620.9</v>
      </c>
      <c r="I21" s="145">
        <f t="shared" si="0"/>
        <v>9511.09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3218.29</v>
      </c>
      <c r="G22" s="113">
        <f>Ведомственная!H22</f>
        <v>2521.9</v>
      </c>
      <c r="H22" s="113">
        <f>Ведомственная!I22</f>
        <v>2620.9</v>
      </c>
      <c r="I22" s="145">
        <f t="shared" si="0"/>
        <v>8361.09</v>
      </c>
    </row>
    <row r="23" spans="1:9" ht="127.5" outlineLevel="1">
      <c r="A23" s="223" t="s">
        <v>826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2458.29</v>
      </c>
      <c r="G23" s="113">
        <f>Ведомственная!H23</f>
        <v>2421.9</v>
      </c>
      <c r="H23" s="113">
        <f>Ведомственная!I23</f>
        <v>2440.9</v>
      </c>
      <c r="I23" s="145">
        <f t="shared" si="0"/>
        <v>7321.09</v>
      </c>
    </row>
    <row r="24" spans="1:9" ht="89.25" outlineLevel="1">
      <c r="A24" s="223" t="s">
        <v>827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690</v>
      </c>
      <c r="G24" s="113">
        <f>Ведомственная!H24</f>
        <v>100</v>
      </c>
      <c r="H24" s="113">
        <f>Ведомственная!I24</f>
        <v>180</v>
      </c>
      <c r="I24" s="145">
        <f t="shared" si="0"/>
        <v>970</v>
      </c>
    </row>
    <row r="25" spans="1:9" ht="63.75" outlineLevel="1">
      <c r="A25" s="223" t="s">
        <v>828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825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0</v>
      </c>
      <c r="G28" s="113">
        <f>Ведомственная!H28</f>
        <v>1150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882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0</v>
      </c>
      <c r="G29" s="113">
        <f>Ведомственная!H29</f>
        <v>1150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828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0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0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0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0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0</v>
      </c>
    </row>
    <row r="38" spans="1:9" ht="38.25" outlineLevel="1">
      <c r="A38" s="223" t="s">
        <v>881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0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1464.5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1464.5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1464.5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1464.5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1464.5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1464.5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1464.5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1464.5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96.4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96.4</v>
      </c>
    </row>
    <row r="44" spans="1:9" ht="89.25" outlineLevel="1">
      <c r="A44" s="223" t="s">
        <v>880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96.4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96.4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47.3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47.3</v>
      </c>
    </row>
    <row r="46" spans="1:9" ht="76.5" outlineLevel="1">
      <c r="A46" s="223" t="s">
        <v>879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47.3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47.3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20.8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20.8</v>
      </c>
    </row>
    <row r="48" spans="1:9" ht="89.25" outlineLevel="1">
      <c r="A48" s="223" t="s">
        <v>878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20.8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20.8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24.2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24.2</v>
      </c>
    </row>
    <row r="50" spans="1:9" ht="89.25" outlineLevel="1">
      <c r="A50" s="223" t="s">
        <v>877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24.2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24.2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1275.8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1275.8</v>
      </c>
    </row>
    <row r="52" spans="1:9" ht="76.5" outlineLevel="1">
      <c r="A52" s="223" t="s">
        <v>876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1275.8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1275.8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892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890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893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1014.5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1014.5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1014.5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1014.5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1014.5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1014.5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1014.5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1014.5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1014.5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1014.5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914.5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914.5</v>
      </c>
    </row>
    <row r="67" spans="1:9" ht="51" outlineLevel="1">
      <c r="A67" s="223" t="s">
        <v>873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15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15</v>
      </c>
    </row>
    <row r="68" spans="1:9" ht="63.75" outlineLevel="1">
      <c r="A68" s="221" t="s">
        <v>874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899.5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899.5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872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871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870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1522.1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1522.1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869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868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1477.1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1477.1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1477.1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1477.1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1477.1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1477.1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1477.1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1477.1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0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0</v>
      </c>
    </row>
    <row r="97" spans="1:9" ht="51" outlineLevel="1">
      <c r="A97" s="223" t="s">
        <v>883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0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0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1477.1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1477.1</v>
      </c>
    </row>
    <row r="99" spans="1:9" ht="38.25" outlineLevel="1">
      <c r="A99" s="223" t="s">
        <v>866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1477.1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1477.1</v>
      </c>
    </row>
    <row r="100" spans="1:9" ht="51" outlineLevel="1">
      <c r="A100" s="223" t="s">
        <v>941</v>
      </c>
      <c r="B100" s="265" t="s">
        <v>730</v>
      </c>
      <c r="C100" s="265" t="s">
        <v>735</v>
      </c>
      <c r="D100" s="266" t="s">
        <v>766</v>
      </c>
      <c r="E100" s="26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867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866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45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45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45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45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45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45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45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45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45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45</v>
      </c>
    </row>
    <row r="111" spans="1:9" ht="63.75" outlineLevel="1">
      <c r="A111" s="223" t="s">
        <v>865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45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45</v>
      </c>
    </row>
    <row r="112" spans="1:9" ht="25.5" outlineLevel="1">
      <c r="A112" s="222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864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2057.5702300000003</v>
      </c>
      <c r="G116" s="107">
        <f>Ведомственная!H116</f>
        <v>820.86023</v>
      </c>
      <c r="H116" s="107">
        <f>Ведомственная!I116</f>
        <v>807.24023</v>
      </c>
      <c r="I116" s="145">
        <f t="shared" si="1"/>
        <v>3685.6706900000004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863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862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856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861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860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859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858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857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2057.5702300000003</v>
      </c>
      <c r="G141" s="110">
        <f>Ведомственная!H141</f>
        <v>820.86023</v>
      </c>
      <c r="H141" s="110">
        <f>Ведомственная!I141</f>
        <v>807.24023</v>
      </c>
      <c r="I141" s="145">
        <f t="shared" si="2"/>
        <v>3685.6706900000004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2057.5702300000003</v>
      </c>
      <c r="G142" s="113">
        <f>Ведомственная!H142</f>
        <v>820.86023</v>
      </c>
      <c r="H142" s="113">
        <f>Ведомственная!I142</f>
        <v>807.24023</v>
      </c>
      <c r="I142" s="145">
        <f t="shared" si="2"/>
        <v>3685.6706900000004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2057.5702300000003</v>
      </c>
      <c r="G143" s="113">
        <f>Ведомственная!H143</f>
        <v>820.86023</v>
      </c>
      <c r="H143" s="113">
        <f>Ведомственная!I143</f>
        <v>807.24023</v>
      </c>
      <c r="I143" s="145">
        <f t="shared" si="2"/>
        <v>3685.6706900000004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2057.5702300000003</v>
      </c>
      <c r="G144" s="113">
        <f>Ведомственная!H144</f>
        <v>820.86023</v>
      </c>
      <c r="H144" s="113">
        <f>Ведомственная!I144</f>
        <v>807.24023</v>
      </c>
      <c r="I144" s="145">
        <f t="shared" si="2"/>
        <v>3685.6706900000004</v>
      </c>
    </row>
    <row r="145" spans="1:9" ht="25.5" outlineLevel="1">
      <c r="A145" s="221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472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472</v>
      </c>
    </row>
    <row r="148" spans="1:9" ht="63.75" outlineLevel="1">
      <c r="A148" s="221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472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472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856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540.6</v>
      </c>
      <c r="G151" s="113">
        <f>Ведомственная!H151</f>
        <v>417.3</v>
      </c>
      <c r="H151" s="113">
        <f>Ведомственная!I151</f>
        <v>417.3</v>
      </c>
      <c r="I151" s="145">
        <f t="shared" si="2"/>
        <v>1375.2</v>
      </c>
    </row>
    <row r="152" spans="1:9" ht="63.75" outlineLevel="1">
      <c r="A152" s="223" t="s">
        <v>855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540.6</v>
      </c>
      <c r="G152" s="113">
        <f>Ведомственная!H152</f>
        <v>417.3</v>
      </c>
      <c r="H152" s="113">
        <f>Ведомственная!I152</f>
        <v>417.3</v>
      </c>
      <c r="I152" s="145">
        <f t="shared" si="2"/>
        <v>1375.2</v>
      </c>
    </row>
    <row r="153" spans="1:9" ht="38.25" outlineLevel="1">
      <c r="A153" s="223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842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854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853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942</v>
      </c>
      <c r="B160" s="265" t="s">
        <v>731</v>
      </c>
      <c r="C160" s="265" t="s">
        <v>729</v>
      </c>
      <c r="D160" s="266" t="s">
        <v>784</v>
      </c>
      <c r="E160" s="26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851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852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5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5</v>
      </c>
    </row>
    <row r="164" spans="1:9" ht="63.75" outlineLevel="1">
      <c r="A164" s="223" t="s">
        <v>850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5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5</v>
      </c>
    </row>
    <row r="165" spans="1:9" ht="63.75" outlineLevel="1">
      <c r="A165" s="223" t="s">
        <v>943</v>
      </c>
      <c r="B165" s="265" t="s">
        <v>731</v>
      </c>
      <c r="C165" s="265" t="s">
        <v>729</v>
      </c>
      <c r="D165" s="266" t="s">
        <v>786</v>
      </c>
      <c r="E165" s="26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849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848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336.61</v>
      </c>
      <c r="G170" s="113">
        <f>Ведомственная!H170</f>
        <v>180.2</v>
      </c>
      <c r="H170" s="113">
        <f>Ведомственная!I170</f>
        <v>166.58</v>
      </c>
      <c r="I170" s="145">
        <f t="shared" si="2"/>
        <v>683.39</v>
      </c>
    </row>
    <row r="171" spans="1:9" ht="51" outlineLevel="1">
      <c r="A171" s="223" t="s">
        <v>846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336.61</v>
      </c>
      <c r="G171" s="113">
        <f>Ведомственная!H171</f>
        <v>180.2</v>
      </c>
      <c r="H171" s="113">
        <f>Ведомственная!I171</f>
        <v>166.58</v>
      </c>
      <c r="I171" s="145">
        <f t="shared" si="2"/>
        <v>683.39</v>
      </c>
    </row>
    <row r="172" spans="1:9" ht="38.25" outlineLevel="1">
      <c r="A172" s="223" t="s">
        <v>847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844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845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843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703.36023</v>
      </c>
      <c r="G178" s="113">
        <f>Ведомственная!H178</f>
        <v>223.36023</v>
      </c>
      <c r="H178" s="113">
        <f>Ведомственная!I178</f>
        <v>223.36023</v>
      </c>
      <c r="I178" s="145">
        <f t="shared" si="2"/>
        <v>1150.08069</v>
      </c>
    </row>
    <row r="179" spans="1:9" ht="38.25" outlineLevel="1">
      <c r="A179" s="223" t="s">
        <v>842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703.36023</v>
      </c>
      <c r="G179" s="113">
        <f>Ведомственная!H179</f>
        <v>223.36023</v>
      </c>
      <c r="H179" s="113">
        <f>Ведомственная!I179</f>
        <v>223.36023</v>
      </c>
      <c r="I179" s="145">
        <f t="shared" si="2"/>
        <v>1150.08069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841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841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4346.3</v>
      </c>
      <c r="G194" s="107">
        <f>Ведомственная!H194</f>
        <v>533.20000000000005</v>
      </c>
      <c r="H194" s="107">
        <f>Ведомственная!I194</f>
        <v>610</v>
      </c>
      <c r="I194" s="145">
        <f t="shared" si="2"/>
        <v>5489.5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4346.3</v>
      </c>
      <c r="G195" s="110">
        <f>Ведомственная!H195</f>
        <v>533.20000000000005</v>
      </c>
      <c r="H195" s="110">
        <f>Ведомственная!I195</f>
        <v>610</v>
      </c>
      <c r="I195" s="145">
        <f t="shared" si="2"/>
        <v>5489.5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4346.3</v>
      </c>
      <c r="G196" s="113">
        <f>Ведомственная!H196</f>
        <v>533.20000000000005</v>
      </c>
      <c r="H196" s="113">
        <f>Ведомственная!I196</f>
        <v>610</v>
      </c>
      <c r="I196" s="145">
        <f t="shared" si="2"/>
        <v>5489.5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4346.3</v>
      </c>
      <c r="G197" s="113">
        <f>Ведомственная!H197</f>
        <v>533.20000000000005</v>
      </c>
      <c r="H197" s="113">
        <f>Ведомственная!I197</f>
        <v>610</v>
      </c>
      <c r="I197" s="145">
        <f t="shared" si="2"/>
        <v>5489.5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4346.3</v>
      </c>
      <c r="G198" s="113">
        <f>Ведомственная!H198</f>
        <v>533.20000000000005</v>
      </c>
      <c r="H198" s="113">
        <f>Ведомственная!I198</f>
        <v>610</v>
      </c>
      <c r="I198" s="145">
        <f t="shared" si="2"/>
        <v>5489.5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4346.3</v>
      </c>
      <c r="G199" s="113">
        <f>Ведомственная!H199</f>
        <v>533.20000000000005</v>
      </c>
      <c r="H199" s="113">
        <f>Ведомственная!I199</f>
        <v>610</v>
      </c>
      <c r="I199" s="145">
        <f t="shared" si="2"/>
        <v>5489.5</v>
      </c>
    </row>
    <row r="200" spans="1:9" ht="51" outlineLevel="1">
      <c r="A200" s="223" t="s">
        <v>839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590</v>
      </c>
      <c r="G200" s="113">
        <f>Ведомственная!H200</f>
        <v>533.20000000000005</v>
      </c>
      <c r="H200" s="113">
        <f>Ведомственная!I200</f>
        <v>610</v>
      </c>
      <c r="I200" s="145">
        <f t="shared" si="2"/>
        <v>1733.2</v>
      </c>
    </row>
    <row r="201" spans="1:9" ht="38.25" outlineLevel="1">
      <c r="A201" s="223" t="s">
        <v>836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3756.3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3756.3</v>
      </c>
    </row>
    <row r="202" spans="1:9" ht="38.25" outlineLevel="1">
      <c r="A202" s="223" t="s">
        <v>840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837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838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835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834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850</v>
      </c>
      <c r="G211" s="107">
        <f>Ведомственная!H211</f>
        <v>950</v>
      </c>
      <c r="H211" s="107">
        <f>Ведомственная!I211</f>
        <v>955</v>
      </c>
      <c r="I211" s="145">
        <f t="shared" si="3"/>
        <v>2755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850</v>
      </c>
      <c r="G212" s="110">
        <f>Ведомственная!H212</f>
        <v>950</v>
      </c>
      <c r="H212" s="110">
        <f>Ведомственная!I212</f>
        <v>955</v>
      </c>
      <c r="I212" s="145">
        <f t="shared" si="3"/>
        <v>2755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850</v>
      </c>
      <c r="G213" s="113">
        <f>Ведомственная!H213</f>
        <v>950</v>
      </c>
      <c r="H213" s="113">
        <f>Ведомственная!I213</f>
        <v>955</v>
      </c>
      <c r="I213" s="145">
        <f t="shared" si="3"/>
        <v>2755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850</v>
      </c>
      <c r="G214" s="113">
        <f>Ведомственная!H214</f>
        <v>950</v>
      </c>
      <c r="H214" s="113">
        <f>Ведомственная!I214</f>
        <v>955</v>
      </c>
      <c r="I214" s="145">
        <f t="shared" si="3"/>
        <v>2755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850</v>
      </c>
      <c r="G215" s="113">
        <f>Ведомственная!H215</f>
        <v>950</v>
      </c>
      <c r="H215" s="113">
        <f>Ведомственная!I215</f>
        <v>955</v>
      </c>
      <c r="I215" s="145">
        <f t="shared" si="3"/>
        <v>2755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850</v>
      </c>
      <c r="G216" s="113">
        <f>Ведомственная!H216</f>
        <v>950</v>
      </c>
      <c r="H216" s="113">
        <f>Ведомственная!I216</f>
        <v>955</v>
      </c>
      <c r="I216" s="145">
        <f t="shared" si="3"/>
        <v>2755</v>
      </c>
    </row>
    <row r="217" spans="1:9" ht="38.25" outlineLevel="1">
      <c r="A217" s="223" t="s">
        <v>833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850</v>
      </c>
      <c r="G217" s="113">
        <f>Ведомственная!H217</f>
        <v>950</v>
      </c>
      <c r="H217" s="113">
        <f>Ведомственная!I217</f>
        <v>955</v>
      </c>
      <c r="I217" s="145">
        <f t="shared" si="3"/>
        <v>2755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832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116.30325000000001</v>
      </c>
      <c r="G224" s="107">
        <f>Ведомственная!H224</f>
        <v>116.30325000000001</v>
      </c>
      <c r="H224" s="107">
        <f>Ведомственная!I224</f>
        <v>116.30325000000001</v>
      </c>
      <c r="I224" s="145">
        <f t="shared" si="3"/>
        <v>348.90975000000003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831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116.30325000000001</v>
      </c>
      <c r="G231" s="110">
        <f>Ведомственная!H231</f>
        <v>116.30325000000001</v>
      </c>
      <c r="H231" s="110">
        <f>Ведомственная!I231</f>
        <v>116.30325000000001</v>
      </c>
      <c r="I231" s="145">
        <f t="shared" si="3"/>
        <v>348.90975000000003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116.30325000000001</v>
      </c>
      <c r="G232" s="113">
        <f>Ведомственная!H232</f>
        <v>116.30325000000001</v>
      </c>
      <c r="H232" s="113">
        <f>Ведомственная!I232</f>
        <v>116.30325000000001</v>
      </c>
      <c r="I232" s="145">
        <f t="shared" si="3"/>
        <v>348.90975000000003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116.30325000000001</v>
      </c>
      <c r="G233" s="113">
        <f>Ведомственная!H233</f>
        <v>116.30325000000001</v>
      </c>
      <c r="H233" s="113">
        <f>Ведомственная!I233</f>
        <v>116.30325000000001</v>
      </c>
      <c r="I233" s="145">
        <f t="shared" si="3"/>
        <v>348.90975000000003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116.30325000000001</v>
      </c>
      <c r="G234" s="113">
        <f>Ведомственная!H234</f>
        <v>116.30325000000001</v>
      </c>
      <c r="H234" s="113">
        <f>Ведомственная!I234</f>
        <v>116.30325000000001</v>
      </c>
      <c r="I234" s="145">
        <f t="shared" si="3"/>
        <v>348.90975000000003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116.30325000000001</v>
      </c>
      <c r="G235" s="113">
        <f>Ведомственная!H235</f>
        <v>116.30325000000001</v>
      </c>
      <c r="H235" s="113">
        <f>Ведомственная!I235</f>
        <v>116.30325000000001</v>
      </c>
      <c r="I235" s="145">
        <f t="shared" si="3"/>
        <v>348.90975000000003</v>
      </c>
    </row>
    <row r="236" spans="1:9" ht="63.75" outlineLevel="1">
      <c r="A236" s="223" t="s">
        <v>830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116.30325000000001</v>
      </c>
      <c r="G236" s="113">
        <f>Ведомственная!H236</f>
        <v>116.30325000000001</v>
      </c>
      <c r="H236" s="113">
        <f>Ведомственная!I236</f>
        <v>116.30325000000001</v>
      </c>
      <c r="I236" s="145">
        <f t="shared" si="3"/>
        <v>348.90975000000003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829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157.9</v>
      </c>
      <c r="H244" s="126">
        <f>Ведомственная!I244</f>
        <v>325.7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157.9</v>
      </c>
      <c r="H245" s="127">
        <f>Ведомственная!I245</f>
        <v>325.7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157.9</v>
      </c>
      <c r="H246" s="128">
        <f>Ведомственная!I246</f>
        <v>325.7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157.9</v>
      </c>
      <c r="H247" s="128">
        <f>Ведомственная!I247</f>
        <v>325.7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16411.763480000001</v>
      </c>
      <c r="G249" s="137">
        <f>Ведомственная!H249</f>
        <v>8086.36348</v>
      </c>
      <c r="H249" s="137">
        <f>Ведомственная!I249</f>
        <v>7122.7634800000005</v>
      </c>
      <c r="I249" s="145">
        <f t="shared" si="3"/>
        <v>31620.890440000003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2.57031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71" t="s">
        <v>720</v>
      </c>
      <c r="H1" s="271"/>
    </row>
    <row r="2" spans="1:9" ht="103.15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 ht="24" customHeight="1">
      <c r="G3" s="271" t="str">
        <f>Ведомственная!H3</f>
        <v>от "___" декабря 2024 года № _____</v>
      </c>
      <c r="H3" s="271"/>
    </row>
    <row r="4" spans="1:9" ht="112.5" customHeight="1">
      <c r="A4" s="270" t="s">
        <v>887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16411.763480000001</v>
      </c>
      <c r="G9" s="104">
        <f t="shared" ref="G9:H9" si="0">G10</f>
        <v>8086.36348</v>
      </c>
      <c r="H9" s="104">
        <f t="shared" si="0"/>
        <v>7122.7634800000005</v>
      </c>
      <c r="I9" s="105">
        <f>F9+G9+H9</f>
        <v>31620.890440000003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16411.763480000001</v>
      </c>
      <c r="G10" s="151">
        <f t="shared" ref="G10:H10" si="1">G11+G68+G80+G143</f>
        <v>8086.36348</v>
      </c>
      <c r="H10" s="151">
        <f t="shared" si="1"/>
        <v>7122.7634800000005</v>
      </c>
      <c r="I10" s="105">
        <f t="shared" ref="I10:I73" si="2">F10+G10+H10</f>
        <v>31620.890440000003</v>
      </c>
    </row>
    <row r="11" spans="1:9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8414.49</v>
      </c>
      <c r="G11" s="151">
        <f t="shared" ref="G11:H11" si="3">G12+G23+G39+G49</f>
        <v>6616</v>
      </c>
      <c r="H11" s="151">
        <f t="shared" si="3"/>
        <v>5589.22</v>
      </c>
      <c r="I11" s="105">
        <f t="shared" si="2"/>
        <v>20619.71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4884.29</v>
      </c>
      <c r="G12" s="158">
        <f t="shared" ref="G12:H12" si="4">G13+G15+G19+G21</f>
        <v>5494.7</v>
      </c>
      <c r="H12" s="158">
        <f t="shared" si="4"/>
        <v>4456.72</v>
      </c>
      <c r="I12" s="105">
        <f t="shared" si="2"/>
        <v>14835.71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1666</v>
      </c>
      <c r="G13" s="113">
        <f t="shared" ref="G13:H13" si="5">G14</f>
        <v>1822.8</v>
      </c>
      <c r="H13" s="113">
        <f t="shared" si="5"/>
        <v>1835.82</v>
      </c>
      <c r="I13" s="105">
        <f t="shared" si="2"/>
        <v>5324.62</v>
      </c>
    </row>
    <row r="14" spans="1:9" ht="114.75" outlineLevel="1">
      <c r="A14" s="74" t="s">
        <v>825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1666</v>
      </c>
      <c r="G14" s="113">
        <f>Ведомственная!H17</f>
        <v>1822.8</v>
      </c>
      <c r="H14" s="113">
        <f>Ведомственная!I17</f>
        <v>1835.82</v>
      </c>
      <c r="I14" s="105">
        <f t="shared" si="2"/>
        <v>5324.62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3218.29</v>
      </c>
      <c r="G15" s="113">
        <f t="shared" ref="G15:H15" si="6">G16+G17+G18</f>
        <v>2521.9</v>
      </c>
      <c r="H15" s="113">
        <f t="shared" si="6"/>
        <v>2620.9</v>
      </c>
      <c r="I15" s="105">
        <f t="shared" si="2"/>
        <v>8361.09</v>
      </c>
    </row>
    <row r="16" spans="1:9" ht="127.5" outlineLevel="1">
      <c r="A16" s="74" t="s">
        <v>826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2458.29</v>
      </c>
      <c r="G16" s="113">
        <f>Ведомственная!H23</f>
        <v>2421.9</v>
      </c>
      <c r="H16" s="113">
        <f>Ведомственная!I23</f>
        <v>2440.9</v>
      </c>
      <c r="I16" s="105">
        <f t="shared" si="2"/>
        <v>7321.09</v>
      </c>
    </row>
    <row r="17" spans="1:9" ht="89.25" outlineLevel="1">
      <c r="A17" s="74" t="s">
        <v>827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690</v>
      </c>
      <c r="G17" s="113">
        <f>Ведомственная!H24</f>
        <v>100</v>
      </c>
      <c r="H17" s="113">
        <f>Ведомственная!I24</f>
        <v>180</v>
      </c>
      <c r="I17" s="105">
        <f t="shared" si="2"/>
        <v>970</v>
      </c>
    </row>
    <row r="18" spans="1:9" ht="63.75" outlineLevel="1">
      <c r="A18" s="74" t="s">
        <v>828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2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825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0</v>
      </c>
      <c r="G21" s="113">
        <f t="shared" ref="G21:H21" si="8">G22</f>
        <v>1150</v>
      </c>
      <c r="H21" s="113">
        <f t="shared" si="8"/>
        <v>0</v>
      </c>
      <c r="I21" s="105">
        <f t="shared" si="2"/>
        <v>1150</v>
      </c>
    </row>
    <row r="22" spans="1:9" ht="76.5" outlineLevel="1">
      <c r="A22" s="74" t="s">
        <v>882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0</v>
      </c>
      <c r="G22" s="113">
        <f>Ведомственная!H29</f>
        <v>1150</v>
      </c>
      <c r="H22" s="113">
        <f>Ведомственная!I29</f>
        <v>0</v>
      </c>
      <c r="I22" s="105">
        <f t="shared" si="2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1620.7</v>
      </c>
      <c r="G23" s="158">
        <f t="shared" ref="G23:H23" si="9">G24+G26+G28+G30+G32+G34+G36</f>
        <v>171.3</v>
      </c>
      <c r="H23" s="158">
        <f t="shared" si="9"/>
        <v>177.5</v>
      </c>
      <c r="I23" s="105">
        <f t="shared" si="2"/>
        <v>1969.5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888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96.4</v>
      </c>
      <c r="G26" s="113">
        <f t="shared" ref="G26:H26" si="11">G27</f>
        <v>0</v>
      </c>
      <c r="H26" s="113">
        <f t="shared" si="11"/>
        <v>0</v>
      </c>
      <c r="I26" s="105">
        <f t="shared" si="2"/>
        <v>96.4</v>
      </c>
    </row>
    <row r="27" spans="1:9" ht="89.25" outlineLevel="1">
      <c r="A27" s="74" t="s">
        <v>880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96.4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96.4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47.3</v>
      </c>
      <c r="G28" s="113">
        <f t="shared" ref="G28:H28" si="12">G29</f>
        <v>0</v>
      </c>
      <c r="H28" s="113">
        <f t="shared" si="12"/>
        <v>0</v>
      </c>
      <c r="I28" s="105">
        <f t="shared" si="2"/>
        <v>47.3</v>
      </c>
    </row>
    <row r="29" spans="1:9" ht="76.5" outlineLevel="1">
      <c r="A29" s="74" t="s">
        <v>889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47.3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47.3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20.8</v>
      </c>
      <c r="G30" s="113">
        <f t="shared" ref="G30:H30" si="13">G31</f>
        <v>0</v>
      </c>
      <c r="H30" s="113">
        <f t="shared" si="13"/>
        <v>0</v>
      </c>
      <c r="I30" s="105">
        <f t="shared" si="2"/>
        <v>20.8</v>
      </c>
    </row>
    <row r="31" spans="1:9" ht="89.25">
      <c r="A31" s="74" t="s">
        <v>878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20.8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20.8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24.2</v>
      </c>
      <c r="G32" s="113">
        <f t="shared" ref="G32:H32" si="14">G33</f>
        <v>0</v>
      </c>
      <c r="H32" s="113">
        <f t="shared" si="14"/>
        <v>0</v>
      </c>
      <c r="I32" s="105">
        <f t="shared" si="2"/>
        <v>24.2</v>
      </c>
    </row>
    <row r="33" spans="1:9" ht="89.25" outlineLevel="1">
      <c r="A33" s="74" t="s">
        <v>877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24.2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24.2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1275.8</v>
      </c>
      <c r="G34" s="113">
        <f t="shared" ref="G34:H34" si="15">G35</f>
        <v>0</v>
      </c>
      <c r="H34" s="113">
        <f t="shared" si="15"/>
        <v>0</v>
      </c>
      <c r="I34" s="105">
        <f t="shared" si="2"/>
        <v>1275.8</v>
      </c>
    </row>
    <row r="35" spans="1:9" ht="76.5" outlineLevel="1">
      <c r="A35" s="74" t="s">
        <v>876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1275.8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1275.8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6">G37+G38</f>
        <v>171.3</v>
      </c>
      <c r="H36" s="113">
        <f t="shared" si="16"/>
        <v>177.5</v>
      </c>
      <c r="I36" s="105">
        <f t="shared" si="2"/>
        <v>505</v>
      </c>
    </row>
    <row r="37" spans="1:9" ht="102" outlineLevel="1">
      <c r="A37" s="74" t="s">
        <v>890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2"/>
        <v>457</v>
      </c>
    </row>
    <row r="38" spans="1:9" ht="63.75" outlineLevel="1">
      <c r="A38" s="74" t="s">
        <v>891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2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1014.5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1014.5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914.5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914.5</v>
      </c>
    </row>
    <row r="41" spans="1:9" ht="51" outlineLevel="1">
      <c r="A41" s="74" t="s">
        <v>873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15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15</v>
      </c>
    </row>
    <row r="42" spans="1:9" ht="63.75" outlineLevel="1">
      <c r="A42" s="116" t="s">
        <v>874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899.5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899.5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872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871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870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895</v>
      </c>
      <c r="G49" s="158">
        <f t="shared" ref="G49:H49" si="22">G50+G52+G54+G56+G60+G62+G64+G66+G58</f>
        <v>950</v>
      </c>
      <c r="H49" s="158">
        <f t="shared" si="22"/>
        <v>955</v>
      </c>
      <c r="I49" s="105">
        <f t="shared" si="2"/>
        <v>2800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0</v>
      </c>
      <c r="G50" s="113">
        <f t="shared" ref="G50:H50" si="23">G51</f>
        <v>0</v>
      </c>
      <c r="H50" s="113">
        <f t="shared" si="23"/>
        <v>0</v>
      </c>
      <c r="I50" s="105">
        <f t="shared" si="2"/>
        <v>0</v>
      </c>
    </row>
    <row r="51" spans="1:9" ht="38.25" outlineLevel="1">
      <c r="A51" s="74" t="s">
        <v>881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0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869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868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45</v>
      </c>
      <c r="G56" s="113">
        <f t="shared" ref="G56:H56" si="26">G57</f>
        <v>0</v>
      </c>
      <c r="H56" s="113">
        <f t="shared" si="26"/>
        <v>0</v>
      </c>
      <c r="I56" s="105">
        <f t="shared" si="2"/>
        <v>45</v>
      </c>
    </row>
    <row r="57" spans="1:9" ht="63.75">
      <c r="A57" s="74" t="s">
        <v>865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45</v>
      </c>
      <c r="G57" s="113">
        <f>Ведомственная!H111</f>
        <v>0</v>
      </c>
      <c r="H57" s="113">
        <f>Ведомственная!I111</f>
        <v>0</v>
      </c>
      <c r="I57" s="105">
        <f t="shared" si="2"/>
        <v>45</v>
      </c>
    </row>
    <row r="58" spans="1:9" ht="25.5">
      <c r="A58" s="222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3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864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850</v>
      </c>
      <c r="G62" s="113">
        <f t="shared" ref="G62:H62" si="28">G63</f>
        <v>950</v>
      </c>
      <c r="H62" s="113">
        <f t="shared" si="28"/>
        <v>955</v>
      </c>
      <c r="I62" s="105">
        <f t="shared" si="2"/>
        <v>2755</v>
      </c>
    </row>
    <row r="63" spans="1:9" ht="38.25" outlineLevel="1">
      <c r="A63" s="74" t="s">
        <v>833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850</v>
      </c>
      <c r="G63" s="113">
        <f>Ведомственная!H217</f>
        <v>950</v>
      </c>
      <c r="H63" s="113">
        <f>Ведомственная!I217</f>
        <v>955</v>
      </c>
      <c r="I63" s="105">
        <f t="shared" si="2"/>
        <v>2755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894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>
      <c r="A67" s="74" t="s">
        <v>829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1477.1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1477.1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1477.1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1477.1</v>
      </c>
    </row>
    <row r="70" spans="1:9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0</v>
      </c>
      <c r="G70" s="113">
        <f t="shared" ref="G70:H70" si="33">G71</f>
        <v>0</v>
      </c>
      <c r="H70" s="113">
        <f t="shared" si="33"/>
        <v>0</v>
      </c>
      <c r="I70" s="105">
        <f t="shared" si="2"/>
        <v>0</v>
      </c>
    </row>
    <row r="71" spans="1:9" ht="51">
      <c r="A71" s="74" t="s">
        <v>883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0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0</v>
      </c>
    </row>
    <row r="72" spans="1:9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1477.1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1477.1</v>
      </c>
    </row>
    <row r="73" spans="1:9" ht="38.25" outlineLevel="1">
      <c r="A73" s="74" t="s">
        <v>866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1477.1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1477.1</v>
      </c>
    </row>
    <row r="74" spans="1:9" ht="51" outlineLevel="1">
      <c r="A74" s="74" t="s">
        <v>941</v>
      </c>
      <c r="B74" s="266" t="s">
        <v>766</v>
      </c>
      <c r="C74" s="265" t="s">
        <v>217</v>
      </c>
      <c r="D74" s="265" t="s">
        <v>730</v>
      </c>
      <c r="E74" s="26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867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866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2057.5702300000003</v>
      </c>
      <c r="G80" s="151">
        <f t="shared" ref="G80:H80" si="38">G81+G102</f>
        <v>820.86023</v>
      </c>
      <c r="H80" s="151">
        <f t="shared" si="38"/>
        <v>807.24023</v>
      </c>
      <c r="I80" s="105">
        <f t="shared" si="36"/>
        <v>3685.6706900000004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0</v>
      </c>
      <c r="I81" s="105">
        <f t="shared" si="36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863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862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856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861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860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859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858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0</v>
      </c>
      <c r="I96" s="105">
        <f t="shared" si="36"/>
        <v>0</v>
      </c>
    </row>
    <row r="97" spans="1:9" ht="89.25" outlineLevel="1">
      <c r="A97" s="74" t="s">
        <v>857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6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841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2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3" t="s">
        <v>841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2057.5702300000003</v>
      </c>
      <c r="G102" s="158">
        <f t="shared" ref="G102:H102" si="49">G107+G109+G113+G116+G119+G121+G124+G126+G128+G131+G134+G136+G138+G140+G103+G105+G111</f>
        <v>820.86023</v>
      </c>
      <c r="H102" s="158">
        <f t="shared" si="49"/>
        <v>807.24023</v>
      </c>
      <c r="I102" s="105">
        <f t="shared" si="36"/>
        <v>3685.6706900000004</v>
      </c>
    </row>
    <row r="103" spans="1:9" ht="25.5" outlineLevel="1">
      <c r="A103" s="221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0</v>
      </c>
    </row>
    <row r="104" spans="1:9" ht="51" outlineLevel="1">
      <c r="A104" s="221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0</v>
      </c>
    </row>
    <row r="105" spans="1:9" ht="38.25" outlineLevel="1">
      <c r="A105" s="221" t="s">
        <v>918</v>
      </c>
      <c r="B105" s="118" t="s">
        <v>917</v>
      </c>
      <c r="C105" s="119"/>
      <c r="D105" s="119"/>
      <c r="E105" s="119"/>
      <c r="F105" s="113">
        <f>Ведомственная!G147</f>
        <v>472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472</v>
      </c>
    </row>
    <row r="106" spans="1:9" ht="63.75" outlineLevel="1">
      <c r="A106" s="221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472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472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856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540.6</v>
      </c>
      <c r="G109" s="113">
        <f t="shared" ref="G109:H109" si="51">G110</f>
        <v>417.3</v>
      </c>
      <c r="H109" s="113">
        <f t="shared" si="51"/>
        <v>417.3</v>
      </c>
      <c r="I109" s="105">
        <f t="shared" si="36"/>
        <v>1375.2</v>
      </c>
    </row>
    <row r="110" spans="1:9" ht="63.75" outlineLevel="1">
      <c r="A110" s="74" t="s">
        <v>855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540.6</v>
      </c>
      <c r="G110" s="113">
        <f>Ведомственная!H152</f>
        <v>417.3</v>
      </c>
      <c r="H110" s="113">
        <f>Ведомственная!I152</f>
        <v>417.3</v>
      </c>
      <c r="I110" s="105">
        <f t="shared" si="36"/>
        <v>1375.2</v>
      </c>
    </row>
    <row r="111" spans="1:9" ht="38.25" outlineLevel="1">
      <c r="A111" s="223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3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842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854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outlineLevel="1">
      <c r="A116" s="88" t="s">
        <v>895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>G117+G118</f>
        <v>0</v>
      </c>
      <c r="H116" s="113">
        <f>H117+H118</f>
        <v>0</v>
      </c>
      <c r="I116" s="105">
        <f t="shared" si="36"/>
        <v>0</v>
      </c>
    </row>
    <row r="117" spans="1:9" ht="38.25">
      <c r="A117" s="74" t="s">
        <v>853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942</v>
      </c>
      <c r="B118" s="266" t="s">
        <v>784</v>
      </c>
      <c r="C118" s="265" t="s">
        <v>217</v>
      </c>
      <c r="D118" s="265" t="s">
        <v>731</v>
      </c>
      <c r="E118" s="26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896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6"/>
        <v>0</v>
      </c>
    </row>
    <row r="120" spans="1:9" ht="51" outlineLevel="1">
      <c r="A120" s="74" t="s">
        <v>897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5</v>
      </c>
      <c r="G121" s="113">
        <f t="shared" ref="G121:H121" si="54">G122+G123</f>
        <v>0</v>
      </c>
      <c r="H121" s="113">
        <f t="shared" si="54"/>
        <v>0</v>
      </c>
      <c r="I121" s="105">
        <f t="shared" si="36"/>
        <v>5</v>
      </c>
    </row>
    <row r="122" spans="1:9" ht="63.75" outlineLevel="1">
      <c r="A122" s="74" t="s">
        <v>850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5</v>
      </c>
      <c r="G122" s="113">
        <f>Ведомственная!H164</f>
        <v>0</v>
      </c>
      <c r="H122" s="113">
        <f>Ведомственная!I164</f>
        <v>0</v>
      </c>
      <c r="I122" s="105">
        <f t="shared" si="36"/>
        <v>5</v>
      </c>
    </row>
    <row r="123" spans="1:9" ht="63.75" outlineLevel="1">
      <c r="A123" s="74" t="s">
        <v>943</v>
      </c>
      <c r="B123" s="266" t="s">
        <v>786</v>
      </c>
      <c r="C123" s="265" t="s">
        <v>217</v>
      </c>
      <c r="D123" s="265" t="s">
        <v>731</v>
      </c>
      <c r="E123" s="26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6"/>
        <v>0</v>
      </c>
    </row>
    <row r="125" spans="1:9" ht="76.5" outlineLevel="1">
      <c r="A125" s="74" t="s">
        <v>849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6"/>
        <v>0</v>
      </c>
    </row>
    <row r="127" spans="1:9" ht="51" outlineLevel="1">
      <c r="A127" s="74" t="s">
        <v>898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336.61</v>
      </c>
      <c r="G128" s="113">
        <f t="shared" ref="G128:H128" si="57">G129+G130</f>
        <v>180.2</v>
      </c>
      <c r="H128" s="113">
        <f t="shared" si="57"/>
        <v>166.58</v>
      </c>
      <c r="I128" s="105">
        <f t="shared" si="36"/>
        <v>683.39</v>
      </c>
    </row>
    <row r="129" spans="1:9" ht="51">
      <c r="A129" s="74" t="s">
        <v>846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336.61</v>
      </c>
      <c r="G129" s="113">
        <f>Ведомственная!H171</f>
        <v>180.2</v>
      </c>
      <c r="H129" s="113">
        <f>Ведомственная!I171</f>
        <v>166.58</v>
      </c>
      <c r="I129" s="105">
        <f t="shared" si="36"/>
        <v>683.39</v>
      </c>
    </row>
    <row r="130" spans="1:9" ht="38.25" outlineLevel="1">
      <c r="A130" s="74" t="s">
        <v>847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6"/>
        <v>0</v>
      </c>
    </row>
    <row r="132" spans="1:9" ht="63.75" outlineLevel="1">
      <c r="A132" s="74" t="s">
        <v>844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845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6"/>
        <v>0</v>
      </c>
    </row>
    <row r="135" spans="1:9" ht="63.75" outlineLevel="1">
      <c r="A135" s="74" t="s">
        <v>843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703.36023</v>
      </c>
      <c r="G136" s="113">
        <f t="shared" ref="G136:H136" si="60">G137</f>
        <v>223.36023</v>
      </c>
      <c r="H136" s="113">
        <f t="shared" si="60"/>
        <v>223.36023</v>
      </c>
      <c r="I136" s="105">
        <f t="shared" si="36"/>
        <v>1150.08069</v>
      </c>
    </row>
    <row r="137" spans="1:9" ht="38.25" outlineLevel="1">
      <c r="A137" s="74" t="s">
        <v>899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703.36023</v>
      </c>
      <c r="G137" s="113">
        <f>Ведомственная!H179</f>
        <v>223.36023</v>
      </c>
      <c r="H137" s="113">
        <f>Ведомственная!I179</f>
        <v>223.36023</v>
      </c>
      <c r="I137" s="105">
        <f t="shared" si="36"/>
        <v>1150.08069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6"/>
        <v>0</v>
      </c>
    </row>
    <row r="139" spans="1:9" ht="63.75" outlineLevel="1">
      <c r="A139" s="74" t="s">
        <v>841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6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4462.6032500000001</v>
      </c>
      <c r="G143" s="151">
        <f t="shared" ref="G143:H143" si="64">G144+G154</f>
        <v>649.50325000000009</v>
      </c>
      <c r="H143" s="151">
        <f t="shared" si="64"/>
        <v>726.30325000000005</v>
      </c>
      <c r="I143" s="105">
        <f t="shared" si="63"/>
        <v>5838.4097499999998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4346.3</v>
      </c>
      <c r="G144" s="158">
        <f t="shared" ref="G144:H144" si="65">G145+G149+G152</f>
        <v>533.20000000000005</v>
      </c>
      <c r="H144" s="158">
        <f t="shared" si="65"/>
        <v>610</v>
      </c>
      <c r="I144" s="105">
        <f t="shared" si="63"/>
        <v>5489.5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4346.3</v>
      </c>
      <c r="G145" s="113">
        <f t="shared" ref="G145:H145" si="66">G146+G147+G148</f>
        <v>533.20000000000005</v>
      </c>
      <c r="H145" s="113">
        <f t="shared" si="66"/>
        <v>610</v>
      </c>
      <c r="I145" s="105">
        <f t="shared" si="63"/>
        <v>5489.5</v>
      </c>
    </row>
    <row r="146" spans="1:9" ht="51" outlineLevel="1">
      <c r="A146" s="74" t="s">
        <v>839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590</v>
      </c>
      <c r="G146" s="113">
        <f>Ведомственная!H200</f>
        <v>533.20000000000005</v>
      </c>
      <c r="H146" s="113">
        <f>Ведомственная!I200</f>
        <v>610</v>
      </c>
      <c r="I146" s="105">
        <f t="shared" si="63"/>
        <v>1733.2</v>
      </c>
    </row>
    <row r="147" spans="1:9" ht="38.25" outlineLevel="1">
      <c r="A147" s="74" t="s">
        <v>836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3756.3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3756.3</v>
      </c>
    </row>
    <row r="148" spans="1:9" ht="38.25" outlineLevel="1">
      <c r="A148" s="74" t="s">
        <v>900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837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838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835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116.30325000000001</v>
      </c>
      <c r="G154" s="158">
        <f t="shared" ref="G154:H154" si="67">G155+G157+G159</f>
        <v>116.30325000000001</v>
      </c>
      <c r="H154" s="158">
        <f t="shared" si="67"/>
        <v>116.30325000000001</v>
      </c>
      <c r="I154" s="105">
        <f t="shared" si="63"/>
        <v>348.90975000000003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834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831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116.30325000000001</v>
      </c>
      <c r="G159" s="113">
        <f>Ведомственная!H235</f>
        <v>116.30325000000001</v>
      </c>
      <c r="H159" s="113">
        <f>Ведомственная!I235</f>
        <v>116.30325000000001</v>
      </c>
      <c r="I159" s="105">
        <f t="shared" si="63"/>
        <v>348.90975000000003</v>
      </c>
    </row>
    <row r="160" spans="1:9" ht="63.75">
      <c r="A160" s="74" t="s">
        <v>901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116.30325000000001</v>
      </c>
      <c r="G160" s="113">
        <f>Ведомственная!H236</f>
        <v>116.30325000000001</v>
      </c>
      <c r="H160" s="113">
        <f>Ведомственная!I236</f>
        <v>116.30325000000001</v>
      </c>
      <c r="I160" s="105">
        <f t="shared" si="63"/>
        <v>348.90975000000003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157.9</v>
      </c>
      <c r="H161" s="162">
        <f>Ведомственная!I244</f>
        <v>325.7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157.9</v>
      </c>
      <c r="H162" s="166">
        <f>Ведомственная!I245</f>
        <v>325.7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157.9</v>
      </c>
      <c r="H163" s="170">
        <f>Ведомственная!I246</f>
        <v>325.7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157.9</v>
      </c>
      <c r="H164" s="128">
        <f>Ведомственная!I247</f>
        <v>325.7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16411.763480000001</v>
      </c>
      <c r="G166" s="137">
        <f>Ведомственная!H249</f>
        <v>8086.36348</v>
      </c>
      <c r="H166" s="137">
        <f>Ведомственная!I249</f>
        <v>7122.7634800000005</v>
      </c>
      <c r="I166" s="105">
        <f t="shared" si="63"/>
        <v>31620.890440000003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9" t="s">
        <v>902</v>
      </c>
      <c r="B4" s="299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1477.1</v>
      </c>
    </row>
    <row r="9" spans="1:8">
      <c r="A9" s="177" t="s">
        <v>577</v>
      </c>
      <c r="B9" s="178">
        <f>B10</f>
        <v>1477.1</v>
      </c>
    </row>
    <row r="10" spans="1:8" ht="26.25">
      <c r="A10" s="179" t="s">
        <v>639</v>
      </c>
      <c r="B10" s="178">
        <f>B11</f>
        <v>1477.1</v>
      </c>
    </row>
    <row r="11" spans="1:8">
      <c r="A11" s="179" t="s">
        <v>578</v>
      </c>
      <c r="B11" s="178">
        <f>B12+B13+B14+B16+B15</f>
        <v>1477.1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1477.1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71" t="s">
        <v>724</v>
      </c>
      <c r="H1" s="271"/>
    </row>
    <row r="2" spans="1:8" ht="93.6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8" ht="20.45" customHeight="1">
      <c r="G3" s="271" t="str">
        <f>Ведомственная!H3</f>
        <v>от "___" декабря 2024 года № _____</v>
      </c>
      <c r="H3" s="271"/>
    </row>
    <row r="4" spans="1:8" ht="58.15" customHeight="1">
      <c r="A4" s="300" t="s">
        <v>903</v>
      </c>
      <c r="B4" s="300"/>
      <c r="C4" s="300"/>
      <c r="D4" s="300"/>
      <c r="E4" s="300"/>
      <c r="F4" s="300"/>
      <c r="G4" s="300"/>
      <c r="H4" s="300"/>
    </row>
    <row r="5" spans="1:8" ht="15" customHeight="1">
      <c r="A5" s="301" t="s">
        <v>645</v>
      </c>
      <c r="B5" s="301"/>
      <c r="C5" s="301"/>
      <c r="D5" s="301"/>
      <c r="E5" s="301"/>
      <c r="F5" s="301"/>
      <c r="G5" s="301"/>
      <c r="H5" s="301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819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850</v>
      </c>
      <c r="G8" s="187">
        <f t="shared" ref="G8:H10" si="0">G9</f>
        <v>950</v>
      </c>
      <c r="H8" s="187">
        <f t="shared" si="0"/>
        <v>955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850</v>
      </c>
      <c r="G9" s="190">
        <f t="shared" si="0"/>
        <v>950</v>
      </c>
      <c r="H9" s="190">
        <f t="shared" si="0"/>
        <v>955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850</v>
      </c>
      <c r="G10" s="190">
        <f t="shared" si="0"/>
        <v>950</v>
      </c>
      <c r="H10" s="190">
        <f t="shared" si="0"/>
        <v>955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850</v>
      </c>
      <c r="G11" s="181">
        <f>Ведомственная!H217</f>
        <v>950</v>
      </c>
      <c r="H11" s="181">
        <f>Ведомственная!I217</f>
        <v>955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F3" sqref="F3:H3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725</v>
      </c>
      <c r="G1" s="303"/>
      <c r="H1" s="303"/>
    </row>
    <row r="2" spans="1:8" ht="77.45" customHeight="1">
      <c r="F2" s="304" t="s">
        <v>947</v>
      </c>
      <c r="G2" s="304"/>
      <c r="H2" s="304"/>
    </row>
    <row r="3" spans="1:8" ht="18.600000000000001" customHeight="1">
      <c r="F3" s="336" t="s">
        <v>951</v>
      </c>
      <c r="G3" s="336"/>
      <c r="H3" s="336"/>
    </row>
    <row r="4" spans="1:8" ht="52.15" customHeight="1">
      <c r="A4" s="302" t="s">
        <v>948</v>
      </c>
      <c r="B4" s="302"/>
      <c r="C4" s="302"/>
      <c r="D4" s="302"/>
      <c r="E4" s="302"/>
      <c r="F4" s="302"/>
      <c r="G4" s="302"/>
      <c r="H4" s="302"/>
    </row>
    <row r="7" spans="1:8">
      <c r="A7" s="305" t="s">
        <v>599</v>
      </c>
      <c r="B7" s="305" t="s">
        <v>600</v>
      </c>
      <c r="C7" s="305" t="s">
        <v>361</v>
      </c>
      <c r="D7" s="305"/>
      <c r="E7" s="305" t="s">
        <v>468</v>
      </c>
      <c r="F7" s="305"/>
      <c r="G7" s="305" t="s">
        <v>819</v>
      </c>
      <c r="H7" s="305"/>
    </row>
    <row r="8" spans="1:8" ht="25.5">
      <c r="A8" s="305"/>
      <c r="B8" s="305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6">
        <v>1</v>
      </c>
      <c r="B10" s="185" t="s">
        <v>588</v>
      </c>
      <c r="C10" s="194">
        <f>C11+C15</f>
        <v>271.8</v>
      </c>
      <c r="D10" s="195"/>
      <c r="E10" s="194">
        <f>E11+E15</f>
        <v>230</v>
      </c>
      <c r="F10" s="195"/>
      <c r="G10" s="194">
        <f>G11+G15</f>
        <v>0</v>
      </c>
      <c r="H10" s="195"/>
    </row>
    <row r="11" spans="1:8">
      <c r="A11" s="306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6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6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6"/>
      <c r="B14" s="200" t="s">
        <v>932</v>
      </c>
      <c r="C14" s="196"/>
      <c r="D14" s="199"/>
      <c r="E14" s="196"/>
      <c r="F14" s="199"/>
      <c r="G14" s="196"/>
      <c r="H14" s="197"/>
    </row>
    <row r="15" spans="1:8">
      <c r="A15" s="306"/>
      <c r="B15" s="188" t="s">
        <v>592</v>
      </c>
      <c r="C15" s="194">
        <v>271.8</v>
      </c>
      <c r="D15" s="195" t="s">
        <v>949</v>
      </c>
      <c r="E15" s="194">
        <v>230</v>
      </c>
      <c r="F15" s="201" t="s">
        <v>950</v>
      </c>
      <c r="G15" s="194">
        <f>G16+G17</f>
        <v>0</v>
      </c>
      <c r="H15" s="195"/>
    </row>
    <row r="16" spans="1:8" ht="38.25">
      <c r="A16" s="306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6"/>
      <c r="B17" s="198" t="s">
        <v>931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6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6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6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6">
        <v>3</v>
      </c>
      <c r="B21" s="185" t="s">
        <v>597</v>
      </c>
      <c r="C21" s="196">
        <f>C22+C23</f>
        <v>271.8</v>
      </c>
      <c r="D21" s="199"/>
      <c r="E21" s="196">
        <f t="shared" ref="E21:H21" si="1">E22+E23</f>
        <v>230</v>
      </c>
      <c r="F21" s="199"/>
      <c r="G21" s="196">
        <f t="shared" si="1"/>
        <v>0</v>
      </c>
      <c r="H21" s="199">
        <f t="shared" si="1"/>
        <v>0</v>
      </c>
    </row>
    <row r="22" spans="1:8">
      <c r="A22" s="306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6"/>
      <c r="B23" s="188" t="s">
        <v>598</v>
      </c>
      <c r="C23" s="196">
        <f>C15+C20</f>
        <v>271.8</v>
      </c>
      <c r="D23" s="196"/>
      <c r="E23" s="196">
        <f t="shared" ref="E23:H23" si="3">E15+E20</f>
        <v>230</v>
      </c>
      <c r="F23" s="196"/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2024-10-30T08:41:38Z</cp:lastPrinted>
  <dcterms:created xsi:type="dcterms:W3CDTF">2023-09-11T19:44:40Z</dcterms:created>
  <dcterms:modified xsi:type="dcterms:W3CDTF">2024-12-18T06:48:19Z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